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zakupy\RFP\2019_Partnerzy serwisowi_7W\6 - Zapytanie ofertowe - zmiany\2019-03-01\"/>
    </mc:Choice>
  </mc:AlternateContent>
  <bookViews>
    <workbookView xWindow="0" yWindow="0" windowWidth="28800" windowHeight="13770" tabRatio="739"/>
  </bookViews>
  <sheets>
    <sheet name="Cześć 1 - dolnośląskie" sheetId="2" r:id="rId1"/>
    <sheet name="Część 2 - kujawsko-pomorskie" sheetId="4" r:id="rId2"/>
    <sheet name="Cześć 3 - mazowieckie" sheetId="5" r:id="rId3"/>
    <sheet name="Część 4 - pomorskie" sheetId="6" r:id="rId4"/>
    <sheet name="Część 5 - małopolskie" sheetId="7" r:id="rId5"/>
    <sheet name="Część 6 - podkarpackie" sheetId="8" r:id="rId6"/>
    <sheet name="Część 7 - śląskie" sheetId="9" r:id="rId7"/>
    <sheet name="Arkusz1" sheetId="3" state="hidden" r:id="rId8"/>
  </sheets>
  <definedNames>
    <definedName name="_xlnm.Print_Area" localSheetId="0">'Cześć 1 - dolnośląskie'!$A$1:$I$50</definedName>
    <definedName name="OLE_LINK15" localSheetId="0">'Cześć 1 - dolnośląskie'!$C$10</definedName>
  </definedNames>
  <calcPr calcId="162913"/>
</workbook>
</file>

<file path=xl/calcChain.xml><?xml version="1.0" encoding="utf-8"?>
<calcChain xmlns="http://schemas.openxmlformats.org/spreadsheetml/2006/main">
  <c r="E33" i="9" l="1"/>
  <c r="E33" i="8"/>
  <c r="E33" i="7"/>
  <c r="E33" i="6"/>
  <c r="E33" i="5"/>
  <c r="E33" i="4"/>
  <c r="E33" i="2"/>
  <c r="E34" i="9" l="1"/>
  <c r="G34" i="9" s="1"/>
  <c r="G33" i="9"/>
  <c r="E30" i="9"/>
  <c r="G30" i="9" s="1"/>
  <c r="E29" i="9"/>
  <c r="G29" i="9" s="1"/>
  <c r="E28" i="9"/>
  <c r="G28" i="9" s="1"/>
  <c r="E22" i="9"/>
  <c r="G22" i="9" s="1"/>
  <c r="E20" i="9"/>
  <c r="G20" i="9" s="1"/>
  <c r="E19" i="9"/>
  <c r="G19" i="9" s="1"/>
  <c r="E18" i="9"/>
  <c r="E21" i="9" s="1"/>
  <c r="G21" i="9" s="1"/>
  <c r="E17" i="9"/>
  <c r="G17" i="9" s="1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3" i="9" s="1"/>
  <c r="B34" i="9" s="1"/>
  <c r="E16" i="9"/>
  <c r="G16" i="9" s="1"/>
  <c r="E34" i="8"/>
  <c r="G34" i="8" s="1"/>
  <c r="G33" i="8"/>
  <c r="E30" i="8"/>
  <c r="G30" i="8" s="1"/>
  <c r="E29" i="8"/>
  <c r="G29" i="8" s="1"/>
  <c r="E28" i="8"/>
  <c r="G28" i="8" s="1"/>
  <c r="E22" i="8"/>
  <c r="G22" i="8" s="1"/>
  <c r="E20" i="8"/>
  <c r="G20" i="8" s="1"/>
  <c r="E19" i="8"/>
  <c r="G19" i="8" s="1"/>
  <c r="H19" i="8" s="1"/>
  <c r="E18" i="8"/>
  <c r="G18" i="8" s="1"/>
  <c r="E17" i="8"/>
  <c r="G17" i="8" s="1"/>
  <c r="B17" i="8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3" i="8" s="1"/>
  <c r="B34" i="8" s="1"/>
  <c r="E16" i="8"/>
  <c r="G16" i="8" s="1"/>
  <c r="E34" i="7"/>
  <c r="G34" i="7" s="1"/>
  <c r="G33" i="7"/>
  <c r="E30" i="7"/>
  <c r="G30" i="7" s="1"/>
  <c r="E29" i="7"/>
  <c r="G29" i="7" s="1"/>
  <c r="E28" i="7"/>
  <c r="G28" i="7" s="1"/>
  <c r="E22" i="7"/>
  <c r="G22" i="7" s="1"/>
  <c r="E20" i="7"/>
  <c r="G20" i="7" s="1"/>
  <c r="E19" i="7"/>
  <c r="G19" i="7" s="1"/>
  <c r="E18" i="7"/>
  <c r="G18" i="7" s="1"/>
  <c r="E17" i="7"/>
  <c r="G17" i="7" s="1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3" i="7" s="1"/>
  <c r="B34" i="7" s="1"/>
  <c r="E16" i="7"/>
  <c r="G16" i="7" s="1"/>
  <c r="E34" i="6"/>
  <c r="G34" i="6" s="1"/>
  <c r="H34" i="6" s="1"/>
  <c r="G33" i="6"/>
  <c r="H33" i="6" s="1"/>
  <c r="I33" i="6" s="1"/>
  <c r="E30" i="6"/>
  <c r="G30" i="6" s="1"/>
  <c r="E29" i="6"/>
  <c r="G29" i="6" s="1"/>
  <c r="E28" i="6"/>
  <c r="G28" i="6" s="1"/>
  <c r="E22" i="6"/>
  <c r="G22" i="6" s="1"/>
  <c r="E20" i="6"/>
  <c r="G20" i="6" s="1"/>
  <c r="E19" i="6"/>
  <c r="G19" i="6" s="1"/>
  <c r="H19" i="6" s="1"/>
  <c r="E18" i="6"/>
  <c r="G18" i="6" s="1"/>
  <c r="E17" i="6"/>
  <c r="G17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3" i="6" s="1"/>
  <c r="B34" i="6" s="1"/>
  <c r="E16" i="6"/>
  <c r="G16" i="6" s="1"/>
  <c r="E34" i="5"/>
  <c r="G34" i="5" s="1"/>
  <c r="H34" i="5" s="1"/>
  <c r="I34" i="5" s="1"/>
  <c r="G33" i="5"/>
  <c r="E30" i="5"/>
  <c r="G30" i="5" s="1"/>
  <c r="H30" i="5" s="1"/>
  <c r="I30" i="5" s="1"/>
  <c r="G29" i="5"/>
  <c r="H29" i="5" s="1"/>
  <c r="I29" i="5" s="1"/>
  <c r="E29" i="5"/>
  <c r="E28" i="5"/>
  <c r="G28" i="5" s="1"/>
  <c r="G22" i="5"/>
  <c r="H22" i="5" s="1"/>
  <c r="I22" i="5" s="1"/>
  <c r="E22" i="5"/>
  <c r="G20" i="5"/>
  <c r="E20" i="5"/>
  <c r="G19" i="5"/>
  <c r="H19" i="5" s="1"/>
  <c r="I19" i="5" s="1"/>
  <c r="E19" i="5"/>
  <c r="E18" i="5"/>
  <c r="E21" i="5" s="1"/>
  <c r="G21" i="5" s="1"/>
  <c r="H21" i="5" s="1"/>
  <c r="I21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3" i="5" s="1"/>
  <c r="B34" i="5" s="1"/>
  <c r="E17" i="5"/>
  <c r="G17" i="5" s="1"/>
  <c r="B17" i="5"/>
  <c r="G16" i="5"/>
  <c r="H17" i="5" s="1"/>
  <c r="E16" i="5"/>
  <c r="E34" i="4"/>
  <c r="G34" i="4" s="1"/>
  <c r="G33" i="4"/>
  <c r="H33" i="4" s="1"/>
  <c r="I33" i="4" s="1"/>
  <c r="E30" i="4"/>
  <c r="G30" i="4" s="1"/>
  <c r="H30" i="4" s="1"/>
  <c r="I30" i="4" s="1"/>
  <c r="E29" i="4"/>
  <c r="G29" i="4" s="1"/>
  <c r="H29" i="4" s="1"/>
  <c r="I29" i="4" s="1"/>
  <c r="E28" i="4"/>
  <c r="G28" i="4" s="1"/>
  <c r="G22" i="4"/>
  <c r="H22" i="4" s="1"/>
  <c r="I22" i="4" s="1"/>
  <c r="E22" i="4"/>
  <c r="E20" i="4"/>
  <c r="G20" i="4" s="1"/>
  <c r="G19" i="4"/>
  <c r="E19" i="4"/>
  <c r="E18" i="4"/>
  <c r="E21" i="4" s="1"/>
  <c r="G21" i="4" s="1"/>
  <c r="H21" i="4" s="1"/>
  <c r="I21" i="4" s="1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3" i="4" s="1"/>
  <c r="B34" i="4" s="1"/>
  <c r="G17" i="4"/>
  <c r="E17" i="4"/>
  <c r="B17" i="4"/>
  <c r="E16" i="4"/>
  <c r="G16" i="4" s="1"/>
  <c r="H17" i="4" s="1"/>
  <c r="E22" i="2"/>
  <c r="I17" i="4" l="1"/>
  <c r="G35" i="4"/>
  <c r="G35" i="9"/>
  <c r="H33" i="9"/>
  <c r="I33" i="9" s="1"/>
  <c r="G18" i="9"/>
  <c r="H17" i="9"/>
  <c r="I17" i="9" s="1"/>
  <c r="H16" i="9"/>
  <c r="I16" i="9" s="1"/>
  <c r="H21" i="9"/>
  <c r="I21" i="9" s="1"/>
  <c r="H29" i="9"/>
  <c r="I29" i="9" s="1"/>
  <c r="H20" i="9"/>
  <c r="I20" i="9" s="1"/>
  <c r="H30" i="9"/>
  <c r="I30" i="9" s="1"/>
  <c r="H28" i="9"/>
  <c r="I28" i="9" s="1"/>
  <c r="H22" i="9"/>
  <c r="I22" i="9" s="1"/>
  <c r="H19" i="9"/>
  <c r="I19" i="9" s="1"/>
  <c r="H34" i="9"/>
  <c r="G35" i="8"/>
  <c r="H33" i="8"/>
  <c r="I33" i="8" s="1"/>
  <c r="H28" i="8"/>
  <c r="I28" i="8" s="1"/>
  <c r="H20" i="8"/>
  <c r="I20" i="8" s="1"/>
  <c r="H30" i="8"/>
  <c r="I30" i="8" s="1"/>
  <c r="H17" i="8"/>
  <c r="I17" i="8" s="1"/>
  <c r="H16" i="8"/>
  <c r="I16" i="8" s="1"/>
  <c r="H29" i="8"/>
  <c r="I29" i="8" s="1"/>
  <c r="H18" i="8"/>
  <c r="I18" i="8" s="1"/>
  <c r="H22" i="8"/>
  <c r="I22" i="8" s="1"/>
  <c r="I19" i="8"/>
  <c r="E21" i="8"/>
  <c r="G21" i="8" s="1"/>
  <c r="G31" i="8" s="1"/>
  <c r="H34" i="8"/>
  <c r="G35" i="7"/>
  <c r="H33" i="7"/>
  <c r="I33" i="7" s="1"/>
  <c r="H17" i="7"/>
  <c r="I17" i="7" s="1"/>
  <c r="H16" i="7"/>
  <c r="H29" i="7"/>
  <c r="I29" i="7"/>
  <c r="H28" i="7"/>
  <c r="I28" i="7" s="1"/>
  <c r="H20" i="7"/>
  <c r="I20" i="7" s="1"/>
  <c r="H30" i="7"/>
  <c r="I30" i="7" s="1"/>
  <c r="H18" i="7"/>
  <c r="I18" i="7" s="1"/>
  <c r="H22" i="7"/>
  <c r="I22" i="7"/>
  <c r="H19" i="7"/>
  <c r="I19" i="7" s="1"/>
  <c r="E21" i="7"/>
  <c r="G21" i="7" s="1"/>
  <c r="G31" i="7" s="1"/>
  <c r="H34" i="7"/>
  <c r="E21" i="6"/>
  <c r="G21" i="6" s="1"/>
  <c r="G31" i="6" s="1"/>
  <c r="G35" i="6"/>
  <c r="H29" i="6"/>
  <c r="I29" i="6" s="1"/>
  <c r="H21" i="6"/>
  <c r="I21" i="6" s="1"/>
  <c r="H30" i="6"/>
  <c r="I30" i="6" s="1"/>
  <c r="H28" i="6"/>
  <c r="I28" i="6" s="1"/>
  <c r="H20" i="6"/>
  <c r="I20" i="6" s="1"/>
  <c r="H18" i="6"/>
  <c r="I18" i="6"/>
  <c r="H17" i="6"/>
  <c r="I17" i="6" s="1"/>
  <c r="H16" i="6"/>
  <c r="I16" i="6" s="1"/>
  <c r="H22" i="6"/>
  <c r="I22" i="6" s="1"/>
  <c r="I19" i="6"/>
  <c r="I34" i="6"/>
  <c r="H35" i="6"/>
  <c r="G35" i="5"/>
  <c r="H33" i="5"/>
  <c r="H35" i="5" s="1"/>
  <c r="G18" i="5"/>
  <c r="H18" i="5" s="1"/>
  <c r="I18" i="5" s="1"/>
  <c r="I17" i="5"/>
  <c r="H16" i="5"/>
  <c r="H20" i="5"/>
  <c r="I20" i="5" s="1"/>
  <c r="H28" i="5"/>
  <c r="I28" i="5" s="1"/>
  <c r="G18" i="4"/>
  <c r="H18" i="4" s="1"/>
  <c r="I18" i="4" s="1"/>
  <c r="H19" i="4"/>
  <c r="I19" i="4" s="1"/>
  <c r="H34" i="4"/>
  <c r="I34" i="4" s="1"/>
  <c r="H16" i="4"/>
  <c r="I16" i="4" s="1"/>
  <c r="H20" i="4"/>
  <c r="I20" i="4" s="1"/>
  <c r="H28" i="4"/>
  <c r="I28" i="4" s="1"/>
  <c r="G22" i="2"/>
  <c r="E16" i="2"/>
  <c r="H35" i="9" l="1"/>
  <c r="I35" i="9" s="1"/>
  <c r="H35" i="8"/>
  <c r="I35" i="8" s="1"/>
  <c r="H35" i="7"/>
  <c r="I35" i="7" s="1"/>
  <c r="I35" i="6"/>
  <c r="I35" i="5"/>
  <c r="G31" i="4"/>
  <c r="H38" i="4" s="1"/>
  <c r="H18" i="9"/>
  <c r="I18" i="9" s="1"/>
  <c r="G31" i="9"/>
  <c r="H38" i="9" s="1"/>
  <c r="I34" i="9"/>
  <c r="H31" i="9"/>
  <c r="H21" i="8"/>
  <c r="I21" i="8" s="1"/>
  <c r="H38" i="8"/>
  <c r="I34" i="8"/>
  <c r="H38" i="7"/>
  <c r="I16" i="7"/>
  <c r="H21" i="7"/>
  <c r="I21" i="7" s="1"/>
  <c r="I34" i="7"/>
  <c r="H31" i="6"/>
  <c r="I31" i="6" s="1"/>
  <c r="H38" i="6"/>
  <c r="H31" i="5"/>
  <c r="I33" i="5"/>
  <c r="G31" i="5"/>
  <c r="H38" i="5" s="1"/>
  <c r="I31" i="5"/>
  <c r="I16" i="5"/>
  <c r="H35" i="4"/>
  <c r="I35" i="4" s="1"/>
  <c r="H31" i="4"/>
  <c r="H31" i="8" l="1"/>
  <c r="I31" i="8" s="1"/>
  <c r="I38" i="8" s="1"/>
  <c r="I31" i="4"/>
  <c r="I38" i="6"/>
  <c r="I38" i="5"/>
  <c r="H31" i="7"/>
  <c r="I31" i="7" s="1"/>
  <c r="I38" i="7" s="1"/>
  <c r="I31" i="9"/>
  <c r="I38" i="9" s="1"/>
  <c r="I38" i="4"/>
  <c r="E17" i="2"/>
  <c r="G17" i="2" s="1"/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3" i="2" s="1"/>
  <c r="B34" i="2" s="1"/>
  <c r="G16" i="2" l="1"/>
  <c r="H22" i="2"/>
  <c r="E18" i="2"/>
  <c r="E21" i="2" s="1"/>
  <c r="H16" i="2" l="1"/>
  <c r="H17" i="2"/>
  <c r="I17" i="2" s="1"/>
  <c r="E29" i="2"/>
  <c r="G29" i="2" s="1"/>
  <c r="H29" i="2" s="1"/>
  <c r="E28" i="2"/>
  <c r="G28" i="2" s="1"/>
  <c r="H28" i="2" l="1"/>
  <c r="E30" i="2"/>
  <c r="I28" i="2" l="1"/>
  <c r="G30" i="2"/>
  <c r="I29" i="2"/>
  <c r="H30" i="2" l="1"/>
  <c r="I30" i="2" s="1"/>
  <c r="G18" i="2" l="1"/>
  <c r="I16" i="2" l="1"/>
  <c r="H18" i="2"/>
  <c r="E20" i="2"/>
  <c r="G20" i="2" s="1"/>
  <c r="H20" i="2" s="1"/>
  <c r="G33" i="2"/>
  <c r="E34" i="2"/>
  <c r="E19" i="2"/>
  <c r="G19" i="2" s="1"/>
  <c r="H19" i="2" s="1"/>
  <c r="H33" i="2" l="1"/>
  <c r="G34" i="2"/>
  <c r="G21" i="2"/>
  <c r="G31" i="2" s="1"/>
  <c r="I19" i="2"/>
  <c r="H21" i="2" l="1"/>
  <c r="H31" i="2" s="1"/>
  <c r="I22" i="2"/>
  <c r="H34" i="2"/>
  <c r="H35" i="2" s="1"/>
  <c r="G35" i="2"/>
  <c r="I21" i="2"/>
  <c r="I33" i="2"/>
  <c r="I20" i="2"/>
  <c r="I34" i="2" l="1"/>
  <c r="I35" i="2"/>
  <c r="I18" i="2"/>
  <c r="H38" i="2"/>
  <c r="I31" i="2"/>
  <c r="I38" i="2" l="1"/>
</calcChain>
</file>

<file path=xl/sharedStrings.xml><?xml version="1.0" encoding="utf-8"?>
<sst xmlns="http://schemas.openxmlformats.org/spreadsheetml/2006/main" count="455" uniqueCount="63">
  <si>
    <t>Lp.</t>
  </si>
  <si>
    <t>Nazwa usługi</t>
  </si>
  <si>
    <t>Sposób rozliczenia</t>
  </si>
  <si>
    <t>Wartość podatku VAT (zł)</t>
  </si>
  <si>
    <t>Opłata jednorazowa</t>
  </si>
  <si>
    <t>Ryczałt za Instalację – prace dodatkowe w Lokalizacji</t>
  </si>
  <si>
    <t>Opłata jednorazowa za szt.</t>
  </si>
  <si>
    <t>Opłata miesięczna</t>
  </si>
  <si>
    <t>Za 1 roboczogodzinę</t>
  </si>
  <si>
    <t>Kabel światłowodowy wraz z elementami montażowymi – instalacja wewnątrz budynku</t>
  </si>
  <si>
    <t>Za 1 metr bieżący kabla</t>
  </si>
  <si>
    <t>Kabel światłowodowy wraz z elementami montażowymi – budowa rurociągu</t>
  </si>
  <si>
    <t>Kabel światłowodowy wraz z elementami montażowymi – instalacja w kanalizacji</t>
  </si>
  <si>
    <t>Prace związane z budową kabla światłowodowego (instalacja, obsługa formalna, dokumentacja)</t>
  </si>
  <si>
    <t>Zakończenie kabla światłowodowego (materiały oraz usługa)</t>
  </si>
  <si>
    <t>Za 2 zakończenia (obie strony kabla)</t>
  </si>
  <si>
    <t>Szacowana liczba lokalizacji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</si>
  <si>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</si>
  <si>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</si>
  <si>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</si>
  <si>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</si>
  <si>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</si>
  <si>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</si>
  <si>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Województwo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</si>
  <si>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</si>
  <si>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</si>
  <si>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</si>
  <si>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</si>
  <si>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</si>
  <si>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</si>
  <si>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</si>
  <si>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 Do umowy zostanie wpisana kwota jaką Zamawiający zamierza przeznaczyć na realizację zamówienia.</t>
  </si>
  <si>
    <t>Liczba wystąpień</t>
  </si>
  <si>
    <t>* Proszę wypełnić tylko pola oznaczone kolorem pomarańczowym</t>
  </si>
  <si>
    <t>Cena jednostkowa netto (zł) *</t>
  </si>
  <si>
    <t>Grupa A</t>
  </si>
  <si>
    <t>Grupa B</t>
  </si>
  <si>
    <t>Wartość oferty netto (zł)</t>
  </si>
  <si>
    <t>Załącznik nr 2 do Zapytania ofertowego</t>
  </si>
  <si>
    <r>
      <t xml:space="preserve">Ryczałt za Sporządzenie Koncepcji dla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</si>
  <si>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r>
      <t xml:space="preserve">Ryczałt za instalację - prace podstawowe w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</si>
  <si>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t>dolnośląskie</t>
  </si>
  <si>
    <t>Dot. "Zakup usług instalacji i serwisu  w ramach projektu Budowa szkolnych sieci dostępowych Ogólnopolskiej Sieci Edukacyjnej"</t>
  </si>
  <si>
    <t>Budowa kabla o długości 120m  w budynku - materiały, zakończenie kabla oraz 40 roboczogodzin</t>
  </si>
  <si>
    <t>Budowa kabla o długości 120m  w rurociągu - materiały oraz 80 roboczogodzin</t>
  </si>
  <si>
    <t>Budowa kabla o długości 120m  w kanalizacji - materiały oraz 40 roboczogodzin</t>
  </si>
  <si>
    <r>
      <t xml:space="preserve">Ryczałt za Sporządzenie Koncepcji dla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</si>
  <si>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r>
      <t xml:space="preserve">Ryczałt za instalację - prace podstawowe w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</si>
  <si>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t xml:space="preserve">Szafa telekomunikacyjna
</t>
  </si>
  <si>
    <t xml:space="preserve">Wizyta Instalacyjna
</t>
  </si>
  <si>
    <t xml:space="preserve">Ryczałt za Serwis za Lokalizację
</t>
  </si>
  <si>
    <t xml:space="preserve">Wizyta Serwisowa
</t>
  </si>
  <si>
    <t xml:space="preserve">
</t>
  </si>
  <si>
    <t>kujawsko-pomorskie</t>
  </si>
  <si>
    <t>mazowieckie</t>
  </si>
  <si>
    <t>pomorskie</t>
  </si>
  <si>
    <t>małopolskie</t>
  </si>
  <si>
    <t>podkarpackie</t>
  </si>
  <si>
    <t>śląskie</t>
  </si>
  <si>
    <t>ZZ.2131.48.2019 RST [OSE-2019][OSE-D][OSE-S]</t>
  </si>
  <si>
    <t>Wartość brutto (zł)</t>
  </si>
  <si>
    <r>
      <t xml:space="preserve">Podsumowanie Grupa A- Instalacja :
</t>
    </r>
    <r>
      <rPr>
        <b/>
        <sz val="11"/>
        <color rgb="FFFF0000"/>
        <rFont val="Calibri"/>
        <family val="2"/>
        <charset val="238"/>
        <scheme val="minor"/>
      </rPr>
      <t>Wartość brutto Grupa A - nie więcej niż 40% Wartości brutto oferty.</t>
    </r>
  </si>
  <si>
    <r>
      <t xml:space="preserve">Podsumowanie Grupa B - Serwis i Wizyty Serwisowe: 
</t>
    </r>
    <r>
      <rPr>
        <b/>
        <sz val="11"/>
        <color rgb="FFFF0000"/>
        <rFont val="Calibri"/>
        <family val="2"/>
        <charset val="238"/>
        <scheme val="minor"/>
      </rPr>
      <t>Wartość brutto Grupa B - nie więcej niż 75% Wartości brutto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</si>
</sst>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0" fillId="0" borderId="6" xfId="0" applyBorder="1"/>
    <xf numFmtId="0" fontId="0" fillId="0" borderId="4" xfId="0" applyBorder="1" applyAlignment="1"/>
    <xf numFmtId="0" fontId="2" fillId="0" borderId="0" xfId="0" applyFont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/>
    <xf numFmtId="0" fontId="6" fillId="0" borderId="8" xfId="0" applyFont="1" applyBorder="1"/>
    <xf numFmtId="0" fontId="0" fillId="0" borderId="1" xfId="0" applyBorder="1"/>
    <xf numFmtId="0" fontId="0" fillId="0" borderId="3" xfId="0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/>
    <xf numFmtId="0" fontId="0" fillId="0" borderId="3" xfId="0" applyBorder="1" applyAlignment="1"/>
    <xf numFmtId="0" fontId="0" fillId="0" borderId="10" xfId="0" applyBorder="1"/>
    <xf numFmtId="0" fontId="0" fillId="2" borderId="1" xfId="0" applyFill="1" applyBorder="1" applyAlignment="1">
      <alignment horizontal="center" vertical="center" wrapText="1"/>
    </xf>
    <xf numFmtId="0" fontId="0" fillId="0" borderId="3" xfId="0" applyBorder="1"/>
    <xf numFmtId="43" fontId="1" fillId="4" borderId="2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164" fontId="0" fillId="7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 applyProtection="1">
      <alignment horizontal="right"/>
    </xf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164" fontId="0" fillId="7" borderId="1" xfId="0" applyNumberFormat="1" applyFill="1" applyBorder="1" applyAlignment="1">
      <alignment horizontal="center" vertical="center" wrapText="1"/>
    </xf>
    <xf numFmtId="0" fontId="8" fillId="0" borderId="6" xfId="0" applyFont="1" applyBorder="1"/>
    <xf numFmtId="0" fontId="0" fillId="2" borderId="1" xfId="0" applyFill="1" applyBorder="1" applyAlignment="1">
      <alignment vertical="top"/>
    </xf>
    <xf numFmtId="0" fontId="1" fillId="0" borderId="2" xfId="0" applyFont="1" applyBorder="1"/>
    <xf numFmtId="0" fontId="3" fillId="0" borderId="6" xfId="0" applyFont="1" applyBorder="1" applyAlignment="1">
      <alignment horizontal="center"/>
    </xf>
    <xf numFmtId="43" fontId="0" fillId="2" borderId="1" xfId="0" applyNumberFormat="1" applyFill="1" applyBorder="1" applyAlignment="1">
      <alignment horizontal="right" wrapText="1"/>
    </xf>
    <xf numFmtId="0" fontId="11" fillId="0" borderId="1" xfId="0" applyFont="1" applyBorder="1"/>
    <xf numFmtId="0" fontId="0" fillId="0" borderId="1" xfId="0" applyBorder="1" applyAlignment="1">
      <alignment vertical="center"/>
    </xf>
    <xf numFmtId="41" fontId="0" fillId="2" borderId="1" xfId="0" applyNumberForma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0" fillId="2" borderId="15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0" fontId="0" fillId="2" borderId="15" xfId="0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780695</xdr:colOff>
      <xdr:row>4</xdr:row>
      <xdr:rowOff>419015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2</xdr:row>
      <xdr:rowOff>152400</xdr:rowOff>
    </xdr:from>
    <xdr:to>
      <xdr:col>8</xdr:col>
      <xdr:colOff>399695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2</xdr:row>
      <xdr:rowOff>152400</xdr:rowOff>
    </xdr:from>
    <xdr:to>
      <xdr:col>8</xdr:col>
      <xdr:colOff>171095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152400</xdr:rowOff>
    </xdr:from>
    <xdr:to>
      <xdr:col>8</xdr:col>
      <xdr:colOff>752120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666395</xdr:colOff>
      <xdr:row>5</xdr:row>
      <xdr:rowOff>161840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2</xdr:row>
      <xdr:rowOff>200025</xdr:rowOff>
    </xdr:from>
    <xdr:to>
      <xdr:col>8</xdr:col>
      <xdr:colOff>380645</xdr:colOff>
      <xdr:row>4</xdr:row>
      <xdr:rowOff>390440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581025"/>
          <a:ext cx="2838095" cy="6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752120</xdr:colOff>
      <xdr:row>4</xdr:row>
      <xdr:rowOff>428540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619125"/>
          <a:ext cx="2838095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50"/>
  <sheetViews>
    <sheetView tabSelected="1" topLeftCell="A22" zoomScaleNormal="100" workbookViewId="0">
      <selection activeCell="J30" sqref="J30"/>
    </sheetView>
  </sheetViews>
  <sheetFormatPr defaultColWidth="8.7109375" defaultRowHeight="15" x14ac:dyDescent="0.25"/>
  <cols>
    <col min="1" max="1" width="4.5703125" style="6" customWidth="1"/>
    <col min="2" max="2" width="11.5703125" style="6" customWidth="1"/>
    <col min="3" max="3" width="34" style="6" customWidth="1"/>
    <col min="4" max="4" width="25.5703125" style="6" customWidth="1"/>
    <col min="5" max="5" width="10.85546875" style="6" customWidth="1"/>
    <col min="6" max="6" width="17.7109375" style="6" customWidth="1"/>
    <col min="7" max="7" width="15.42578125" style="6" bestFit="1" customWidth="1"/>
    <col min="8" max="9" width="15.85546875" style="6" bestFit="1" customWidth="1"/>
    <col min="10" max="10" width="14.85546875" style="6" bestFit="1" customWidth="1"/>
    <col min="11" max="16384" width="8.7109375" style="6"/>
  </cols>
  <sheetData>
    <row r="1" spans="1:11" x14ac:dyDescent="0.25">
      <c r="A1" s="10"/>
      <c r="B1" s="8"/>
      <c r="C1" s="8"/>
      <c r="D1" s="11" t="s">
        <v>38</v>
      </c>
      <c r="E1" s="11"/>
      <c r="F1" s="15"/>
      <c r="G1" s="13"/>
      <c r="H1" s="13"/>
    </row>
    <row r="2" spans="1:11" x14ac:dyDescent="0.25">
      <c r="A2" s="10"/>
      <c r="B2" s="12"/>
      <c r="C2" s="12"/>
      <c r="D2" s="16"/>
      <c r="E2" s="16"/>
      <c r="I2" s="14"/>
    </row>
    <row r="3" spans="1:11" ht="18.75" x14ac:dyDescent="0.3">
      <c r="A3" s="10"/>
      <c r="B3" s="12"/>
      <c r="C3" s="81" t="s">
        <v>17</v>
      </c>
      <c r="D3" s="82"/>
      <c r="E3" s="82"/>
      <c r="F3" s="83"/>
      <c r="G3" s="27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94"/>
      <c r="D5" s="95"/>
      <c r="E5" s="53"/>
      <c r="I5" s="14"/>
    </row>
    <row r="6" spans="1:11" ht="18.75" customHeight="1" thickBot="1" x14ac:dyDescent="0.35">
      <c r="A6" s="21"/>
      <c r="B6" s="63" t="s">
        <v>22</v>
      </c>
      <c r="C6" s="94"/>
      <c r="D6" s="95"/>
      <c r="E6" s="17"/>
      <c r="I6" s="14"/>
    </row>
    <row r="7" spans="1:11" ht="9.75" customHeight="1" x14ac:dyDescent="0.3">
      <c r="A7" s="5"/>
      <c r="B7" s="8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23" t="s">
        <v>21</v>
      </c>
      <c r="D10" s="90" t="s">
        <v>59</v>
      </c>
      <c r="E10" s="91"/>
      <c r="F10" s="92"/>
      <c r="G10" s="29"/>
      <c r="H10" s="24"/>
      <c r="I10" s="14"/>
      <c r="J10" s="14"/>
      <c r="K10" s="14"/>
    </row>
    <row r="11" spans="1:11" ht="19.5" thickBot="1" x14ac:dyDescent="0.35">
      <c r="A11" s="5"/>
      <c r="C11" s="23" t="s">
        <v>23</v>
      </c>
      <c r="D11" s="93" t="s">
        <v>41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15"/>
      <c r="G12" s="13"/>
      <c r="H12" s="13"/>
      <c r="I12" s="14"/>
    </row>
    <row r="13" spans="1:11" ht="30.75" thickBot="1" x14ac:dyDescent="0.3">
      <c r="A13" s="7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9"/>
    </row>
    <row r="14" spans="1:11" ht="15.75" thickBot="1" x14ac:dyDescent="0.3">
      <c r="A14" s="7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9"/>
    </row>
    <row r="15" spans="1:11" ht="15.75" thickBot="1" x14ac:dyDescent="0.3">
      <c r="A15" s="7"/>
      <c r="B15" s="84" t="s">
        <v>35</v>
      </c>
      <c r="C15" s="85"/>
      <c r="D15" s="85"/>
      <c r="E15" s="85"/>
      <c r="F15" s="86"/>
      <c r="G15" s="86"/>
      <c r="H15" s="86"/>
      <c r="I15" s="87"/>
      <c r="J15" s="9"/>
    </row>
    <row r="16" spans="1:11" s="43" customFormat="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506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s="43" customFormat="1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506</v>
      </c>
      <c r="F17" s="52"/>
      <c r="G17" s="51">
        <f>ROUND($E$17*$F$17,2)</f>
        <v>0</v>
      </c>
      <c r="H17" s="51">
        <f>ROUND($G$16*0.23,2)</f>
        <v>0</v>
      </c>
      <c r="I17" s="51">
        <f t="shared" ref="I17" si="1">G17+H17</f>
        <v>0</v>
      </c>
      <c r="J17" s="57"/>
    </row>
    <row r="18" spans="1:10" ht="30.75" thickBot="1" x14ac:dyDescent="0.3">
      <c r="A18" s="7"/>
      <c r="B18" s="58">
        <f t="shared" ref="B18:B30" si="2">B17+1</f>
        <v>3</v>
      </c>
      <c r="C18" s="55" t="s">
        <v>47</v>
      </c>
      <c r="D18" s="20" t="s">
        <v>4</v>
      </c>
      <c r="E18" s="30">
        <f>ROUNDUP($G$38/2,0)</f>
        <v>633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9"/>
    </row>
    <row r="19" spans="1:10" ht="30.75" thickBot="1" x14ac:dyDescent="0.3">
      <c r="A19" s="7"/>
      <c r="B19" s="58">
        <f t="shared" si="2"/>
        <v>4</v>
      </c>
      <c r="C19" s="55" t="s">
        <v>40</v>
      </c>
      <c r="D19" s="20" t="s">
        <v>4</v>
      </c>
      <c r="E19" s="30">
        <f>ROUNDDOWN(G38/2,0)</f>
        <v>632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9"/>
    </row>
    <row r="20" spans="1:10" ht="30.75" thickBot="1" x14ac:dyDescent="0.3">
      <c r="A20" s="7"/>
      <c r="B20" s="58">
        <f t="shared" si="2"/>
        <v>5</v>
      </c>
      <c r="C20" s="55" t="s">
        <v>5</v>
      </c>
      <c r="D20" s="20" t="s">
        <v>4</v>
      </c>
      <c r="E20" s="30">
        <f>G38</f>
        <v>1265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9"/>
    </row>
    <row r="21" spans="1:10" ht="30.75" thickBot="1" x14ac:dyDescent="0.3">
      <c r="A21" s="7"/>
      <c r="B21" s="58">
        <f t="shared" si="2"/>
        <v>6</v>
      </c>
      <c r="C21" s="55" t="s">
        <v>48</v>
      </c>
      <c r="D21" s="20" t="s">
        <v>6</v>
      </c>
      <c r="E21" s="30">
        <f>E18</f>
        <v>633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9"/>
    </row>
    <row r="22" spans="1:10" s="43" customFormat="1" ht="30.75" thickBot="1" x14ac:dyDescent="0.3">
      <c r="A22" s="35"/>
      <c r="B22" s="58">
        <f t="shared" si="2"/>
        <v>7</v>
      </c>
      <c r="C22" s="55" t="s">
        <v>49</v>
      </c>
      <c r="D22" s="37" t="s">
        <v>8</v>
      </c>
      <c r="E22" s="61">
        <f>G38*1</f>
        <v>1265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s="43" customFormat="1" ht="45.75" thickBot="1" x14ac:dyDescent="0.3">
      <c r="A23" s="35"/>
      <c r="B23" s="58">
        <f t="shared" si="2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s="43" customFormat="1" ht="45.75" thickBot="1" x14ac:dyDescent="0.3">
      <c r="A24" s="35"/>
      <c r="B24" s="58">
        <f t="shared" si="2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s="43" customFormat="1" ht="45.75" thickBot="1" x14ac:dyDescent="0.3">
      <c r="A25" s="35"/>
      <c r="B25" s="58">
        <f t="shared" si="2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s="43" customFormat="1" ht="45.75" thickBot="1" x14ac:dyDescent="0.3">
      <c r="A26" s="35"/>
      <c r="B26" s="58">
        <f t="shared" si="2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s="43" customFormat="1" ht="45.75" thickBot="1" x14ac:dyDescent="0.3">
      <c r="A27" s="35"/>
      <c r="B27" s="58">
        <f t="shared" si="2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s="43" customFormat="1" ht="33.75" customHeight="1" thickBot="1" x14ac:dyDescent="0.3">
      <c r="A28" s="35"/>
      <c r="B28" s="58">
        <f t="shared" si="2"/>
        <v>13</v>
      </c>
      <c r="C28" s="68" t="s">
        <v>43</v>
      </c>
      <c r="D28" s="69"/>
      <c r="E28" s="40">
        <f>ROUND(G38*3.5%,0)</f>
        <v>44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3">G28+H28</f>
        <v>0</v>
      </c>
      <c r="J28" s="45"/>
    </row>
    <row r="29" spans="1:10" s="43" customFormat="1" ht="35.25" customHeight="1" thickBot="1" x14ac:dyDescent="0.3">
      <c r="A29" s="35"/>
      <c r="B29" s="58">
        <f t="shared" si="2"/>
        <v>14</v>
      </c>
      <c r="C29" s="68" t="s">
        <v>44</v>
      </c>
      <c r="D29" s="69"/>
      <c r="E29" s="50">
        <f>ROUND(G38*1%,0)</f>
        <v>13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s="43" customFormat="1" ht="30.75" customHeight="1" thickBot="1" x14ac:dyDescent="0.3">
      <c r="A30" s="35"/>
      <c r="B30" s="58">
        <f t="shared" si="2"/>
        <v>15</v>
      </c>
      <c r="C30" s="68" t="s">
        <v>45</v>
      </c>
      <c r="D30" s="69"/>
      <c r="E30" s="50">
        <f>ROUND(G38*2%,0)</f>
        <v>25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31.5" customHeight="1" thickBot="1" x14ac:dyDescent="0.3">
      <c r="A31" s="7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32">
        <f>SUM(G31:H31)</f>
        <v>0</v>
      </c>
      <c r="J31" s="33"/>
    </row>
    <row r="32" spans="1:10" ht="15.75" thickBot="1" x14ac:dyDescent="0.3">
      <c r="A32" s="7"/>
      <c r="B32" s="84" t="s">
        <v>36</v>
      </c>
      <c r="C32" s="85"/>
      <c r="D32" s="85"/>
      <c r="E32" s="85"/>
      <c r="F32" s="86"/>
      <c r="G32" s="86"/>
      <c r="H32" s="86"/>
      <c r="I32" s="87"/>
      <c r="J32" s="9"/>
    </row>
    <row r="33" spans="1:10" ht="30.75" thickBot="1" x14ac:dyDescent="0.3">
      <c r="A33" s="7"/>
      <c r="B33" s="58">
        <f>B30+1</f>
        <v>16</v>
      </c>
      <c r="C33" s="4" t="s">
        <v>50</v>
      </c>
      <c r="D33" s="20" t="s">
        <v>7</v>
      </c>
      <c r="E33" s="64">
        <f>G38*54</f>
        <v>68310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9"/>
    </row>
    <row r="34" spans="1:10" ht="30.75" thickBot="1" x14ac:dyDescent="0.3">
      <c r="A34" s="7"/>
      <c r="B34" s="58">
        <f>B33+1</f>
        <v>17</v>
      </c>
      <c r="C34" s="4" t="s">
        <v>51</v>
      </c>
      <c r="D34" s="20" t="s">
        <v>8</v>
      </c>
      <c r="E34" s="30">
        <f>G38*3</f>
        <v>3795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9"/>
    </row>
    <row r="35" spans="1:10" ht="34.5" customHeight="1" thickBot="1" x14ac:dyDescent="0.3">
      <c r="A35" s="7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8"/>
      <c r="C36" s="36"/>
      <c r="D36" s="36"/>
      <c r="E36" s="36"/>
      <c r="F36" s="8"/>
      <c r="G36" s="8"/>
      <c r="H36" s="8"/>
      <c r="I36" s="8"/>
    </row>
    <row r="37" spans="1:10" s="34" customFormat="1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s="34" customFormat="1" x14ac:dyDescent="0.25">
      <c r="C38" s="79" t="s">
        <v>33</v>
      </c>
      <c r="D38" s="80"/>
      <c r="E38" s="80"/>
      <c r="G38" s="39">
        <v>1265</v>
      </c>
      <c r="H38" s="39">
        <f>G31+G35</f>
        <v>0</v>
      </c>
      <c r="I38" s="39">
        <f>I31+I35</f>
        <v>0</v>
      </c>
      <c r="J38" s="57"/>
    </row>
    <row r="39" spans="1:10" s="34" customFormat="1" ht="14.25" customHeight="1" x14ac:dyDescent="0.25">
      <c r="J39" s="43"/>
    </row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  <c r="J40" s="43"/>
    </row>
    <row r="41" spans="1:10" x14ac:dyDescent="0.25">
      <c r="A41" s="24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24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62" t="s">
        <v>24</v>
      </c>
      <c r="C44" s="47"/>
      <c r="D44" s="43"/>
      <c r="E44" s="43"/>
      <c r="F44" s="43"/>
      <c r="G44" s="43" t="s">
        <v>26</v>
      </c>
      <c r="H44" s="43"/>
      <c r="I44" s="43"/>
    </row>
    <row r="45" spans="1:10" ht="15.75" thickBot="1" x14ac:dyDescent="0.3">
      <c r="B45" s="62" t="s">
        <v>25</v>
      </c>
      <c r="C45" s="47"/>
      <c r="D45" s="43"/>
      <c r="E45" s="43"/>
      <c r="F45" s="43"/>
      <c r="G45" s="46" t="s">
        <v>27</v>
      </c>
      <c r="H45" s="46"/>
      <c r="I45" s="43"/>
    </row>
    <row r="46" spans="1:10" ht="15.75" thickBot="1" x14ac:dyDescent="0.3">
      <c r="B46" s="44"/>
      <c r="C46" s="43"/>
      <c r="D46" s="43"/>
      <c r="E46" s="43"/>
      <c r="F46" s="43"/>
      <c r="G46" s="43"/>
      <c r="H46" s="43"/>
    </row>
    <row r="47" spans="1:10" ht="30.75" customHeight="1" thickBot="1" x14ac:dyDescent="0.3">
      <c r="B47" s="43"/>
      <c r="C47" s="43"/>
      <c r="D47" s="43"/>
      <c r="E47" s="43"/>
      <c r="F47" s="43"/>
      <c r="G47" s="65" t="s">
        <v>52</v>
      </c>
      <c r="H47" s="66"/>
      <c r="I47" s="67"/>
    </row>
    <row r="48" spans="1:10" x14ac:dyDescent="0.25">
      <c r="B48" s="43"/>
      <c r="C48" s="43"/>
      <c r="D48" s="43"/>
      <c r="E48" s="43"/>
      <c r="F48" s="43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vaFGw4t5TScnQd1ywkXVgQVSR7j2WgVj5KNXKlFXBGfqT/gSACcrqdAl5IfwXmK1OmPI3eO0bY+70ZAGtLHPEg==" saltValue="8cjTJPj4ncfNKIZdxsijDw==" spinCount="100000" sheet="1" formatCells="0" formatColumns="0" formatRows="0" insertColumns="0" insertRows="0" insertHyperlinks="0" deleteColumns="0" deleteRows="0" sort="0" autoFilter="0" pivotTables="0"/>
  <mergeCells count="16">
    <mergeCell ref="C3:F3"/>
    <mergeCell ref="B15:I15"/>
    <mergeCell ref="B32:I32"/>
    <mergeCell ref="B31:F31"/>
    <mergeCell ref="B35:F35"/>
    <mergeCell ref="D10:F10"/>
    <mergeCell ref="D11:F11"/>
    <mergeCell ref="C5:D5"/>
    <mergeCell ref="C6:D6"/>
    <mergeCell ref="G47:I47"/>
    <mergeCell ref="C28:D28"/>
    <mergeCell ref="C29:D29"/>
    <mergeCell ref="C30:D30"/>
    <mergeCell ref="B40:B42"/>
    <mergeCell ref="C40:I42"/>
    <mergeCell ref="C38:E38"/>
  </mergeCells>
  <pageMargins left="0.23622047244094491" right="0.23622047244094491" top="0.55000000000000004" bottom="0.54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workbookViewId="0">
      <selection activeCell="F18" sqref="F18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1406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7.5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53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45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406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406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508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507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1015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508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1015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36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10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20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29.25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54810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3045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.75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1015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KQ42zloBs1pqvPqn6Wm3CNLJ4Hl3E9rweSZBIIcuKYpSo3/m0pLywbdKprWxScwXZVEQihj37jg9TE7KInc+dQ==" saltValue="oou/H0PaODvbXyg0J6XaPg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C2" sqref="C2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85546875" style="43" customWidth="1"/>
    <col min="6" max="6" width="20.855468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4.5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54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1038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1038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1297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1297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2594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1297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2594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91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26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52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28.5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140076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7782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28.5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2594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tOS8kUl+0QbCPbE5t+jgCp80g3xpL4INALzCm+wvk3ulRtA0el5l5x4hw1nyGZIghR3PghzZfg71YIeZ+3NyzQ==" saltValue="qmhbvoaeicaDgVTIK1tuxg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C2" sqref="C2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9.1406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55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424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424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529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529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1058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529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1058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37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11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21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32.25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57132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3174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1.5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1058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fCPn6LqvIPnr5Yds17YYrI01Afa2wHBaN6ur+hOVVCMbpBLaFH66gtfhuy6zP2wungro2po7pf+CYKt+sMBuvA==" saltValue="W5mOR2E7xxT+hHybk3aiXA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9" workbookViewId="0">
      <selection activeCell="D2" sqref="D2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2.85546875" style="43" customWidth="1"/>
    <col min="6" max="6" width="17.425781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4.5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56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45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782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782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978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977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1955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978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1955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68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20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39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30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105570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5865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29.25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1955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RsqIoUf/pVcyVtwcc/yDTajy+RI1RqL61TgUp6zpnap/9Z5VoTuN+KYb48DHZUiJHwyF51SpNCLUUlHYb/2Uuw==" saltValue="6y+9oKecAnxOJ4czyvonaQ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G39" sqref="G39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71093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7.5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57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558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558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697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696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1393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697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1393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49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14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28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30.75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75222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4179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.75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1393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cSETxQYBfIsrF7bCFaZbOzGT/Jcj53TQUnH77epUx1olsTevovYPzMBbn1JcI9M4amMP7a6EbEV/Q/HW1rQyeQ==" saltValue="l6d/Qt4xsDARby/IOK6+rw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0" workbookViewId="0">
      <selection activeCell="I23" sqref="I23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855468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81" t="s">
        <v>17</v>
      </c>
      <c r="D3" s="82"/>
      <c r="E3" s="82"/>
      <c r="F3" s="83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93"/>
      <c r="D5" s="67"/>
      <c r="E5" s="60"/>
      <c r="I5" s="14"/>
    </row>
    <row r="6" spans="1:11" ht="19.5" thickBot="1" x14ac:dyDescent="0.35">
      <c r="A6" s="21"/>
      <c r="B6" s="47" t="s">
        <v>22</v>
      </c>
      <c r="C6" s="93"/>
      <c r="D6" s="67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90" t="s">
        <v>59</v>
      </c>
      <c r="E10" s="91"/>
      <c r="F10" s="92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93" t="s">
        <v>58</v>
      </c>
      <c r="E11" s="66"/>
      <c r="F11" s="67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84" t="s">
        <v>35</v>
      </c>
      <c r="C15" s="85"/>
      <c r="D15" s="85"/>
      <c r="E15" s="85"/>
      <c r="F15" s="86"/>
      <c r="G15" s="86"/>
      <c r="H15" s="86"/>
      <c r="I15" s="87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779</v>
      </c>
      <c r="F16" s="52"/>
      <c r="G16" s="51">
        <f>ROUND($E$16*$F$16,2)</f>
        <v>0</v>
      </c>
      <c r="H16" s="51">
        <f>ROUND($G$16*0.23,2)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779</v>
      </c>
      <c r="F17" s="52"/>
      <c r="G17" s="51">
        <f>ROUND($E$17*$F$17,2)</f>
        <v>0</v>
      </c>
      <c r="H17" s="51">
        <f>ROUND($G$16*0.23,2)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974</v>
      </c>
      <c r="F18" s="52"/>
      <c r="G18" s="51">
        <f>ROUND($E$18*$F$18,2)</f>
        <v>0</v>
      </c>
      <c r="H18" s="51">
        <f>ROUND($G$18*0.23,2)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973</v>
      </c>
      <c r="F19" s="52"/>
      <c r="G19" s="51">
        <f>ROUND($E$19*$F$19,2)</f>
        <v>0</v>
      </c>
      <c r="H19" s="51">
        <f>ROUND($G$19*0.23,2)</f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1947</v>
      </c>
      <c r="F20" s="52"/>
      <c r="G20" s="51">
        <f>ROUND($E$20*$F$20,2)</f>
        <v>0</v>
      </c>
      <c r="H20" s="51">
        <f>ROUND($G$20*0.23,2)</f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974</v>
      </c>
      <c r="F21" s="52"/>
      <c r="G21" s="51">
        <f>ROUND($E$21*$F$21,2)</f>
        <v>0</v>
      </c>
      <c r="H21" s="51">
        <f>ROUND($G$21*0.23,2)</f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1947</v>
      </c>
      <c r="F22" s="52"/>
      <c r="G22" s="51">
        <f>ROUND($E$22*$F$22,2)</f>
        <v>0</v>
      </c>
      <c r="H22" s="51">
        <f>ROUND($G$22*0.23,2)</f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68" t="s">
        <v>43</v>
      </c>
      <c r="D28" s="69"/>
      <c r="E28" s="50">
        <f>ROUND(G38*3.5%,0)</f>
        <v>68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2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68" t="s">
        <v>44</v>
      </c>
      <c r="D29" s="69"/>
      <c r="E29" s="50">
        <f>ROUND(G38*1%,0)</f>
        <v>19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2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68" t="s">
        <v>45</v>
      </c>
      <c r="D30" s="69"/>
      <c r="E30" s="50">
        <f>ROUND(G38*2%,0)</f>
        <v>39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2"/>
        <v>0</v>
      </c>
      <c r="J30" s="45"/>
    </row>
    <row r="31" spans="1:10" ht="30" customHeight="1" thickBot="1" x14ac:dyDescent="0.3">
      <c r="A31" s="35"/>
      <c r="B31" s="88" t="s">
        <v>61</v>
      </c>
      <c r="C31" s="89"/>
      <c r="D31" s="89"/>
      <c r="E31" s="89"/>
      <c r="F31" s="89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84" t="s">
        <v>36</v>
      </c>
      <c r="C32" s="85"/>
      <c r="D32" s="85"/>
      <c r="E32" s="85"/>
      <c r="F32" s="86"/>
      <c r="G32" s="86"/>
      <c r="H32" s="86"/>
      <c r="I32" s="87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105138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5841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" customHeight="1" thickBot="1" x14ac:dyDescent="0.3">
      <c r="A35" s="35"/>
      <c r="B35" s="88" t="s">
        <v>62</v>
      </c>
      <c r="C35" s="89"/>
      <c r="D35" s="89"/>
      <c r="E35" s="89"/>
      <c r="F35" s="89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79" t="s">
        <v>33</v>
      </c>
      <c r="D38" s="80"/>
      <c r="E38" s="80"/>
      <c r="G38" s="39">
        <v>1947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70" t="s">
        <v>30</v>
      </c>
      <c r="C40" s="73" t="s">
        <v>31</v>
      </c>
      <c r="D40" s="73"/>
      <c r="E40" s="73"/>
      <c r="F40" s="73"/>
      <c r="G40" s="73"/>
      <c r="H40" s="73"/>
      <c r="I40" s="74"/>
    </row>
    <row r="41" spans="1:10" x14ac:dyDescent="0.25">
      <c r="A41" s="38"/>
      <c r="B41" s="71"/>
      <c r="C41" s="75"/>
      <c r="D41" s="75"/>
      <c r="E41" s="75"/>
      <c r="F41" s="75"/>
      <c r="G41" s="75"/>
      <c r="H41" s="75"/>
      <c r="I41" s="76"/>
    </row>
    <row r="42" spans="1:10" x14ac:dyDescent="0.25">
      <c r="A42" s="38"/>
      <c r="B42" s="72"/>
      <c r="C42" s="77"/>
      <c r="D42" s="77"/>
      <c r="E42" s="77"/>
      <c r="F42" s="77"/>
      <c r="G42" s="77"/>
      <c r="H42" s="77"/>
      <c r="I42" s="78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65" t="s">
        <v>52</v>
      </c>
      <c r="H47" s="66"/>
      <c r="I47" s="67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yLgFuJT2YB9g7InGsqrzbyajnQUF5l8PdlLg1d70B1VHOiXkWBAXm+rhh5Apb11fdMz52ln2lS4DF0QVJJdM9A==" saltValue="AwrT9/6I0HwsznS2fglqyw==" spinCount="100000" sheet="1" formatCells="0" formatColumns="0" formatRows="0" insertColumns="0" insertRows="0" insertHyperlinks="0" deleteColumns="0" deleteRows="0" sort="0" autoFilter="0" pivotTables="0"/>
  <mergeCells count="16"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  <mergeCell ref="B15:I15"/>
    <mergeCell ref="C3:F3"/>
    <mergeCell ref="C5:D5"/>
    <mergeCell ref="C6:D6"/>
    <mergeCell ref="D10:F10"/>
    <mergeCell ref="D11:F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Cześć 1 - dolnośląskie</vt:lpstr>
      <vt:lpstr>Część 2 - kujawsko-pomorskie</vt:lpstr>
      <vt:lpstr>Cześć 3 - mazowieckie</vt:lpstr>
      <vt:lpstr>Część 4 - pomorskie</vt:lpstr>
      <vt:lpstr>Część 5 - małopolskie</vt:lpstr>
      <vt:lpstr>Część 6 - podkarpackie</vt:lpstr>
      <vt:lpstr>Część 7 - śląskie</vt:lpstr>
      <vt:lpstr>Arkusz1</vt:lpstr>
      <vt:lpstr>'Cześć 1 - dolnośląskie'!Obszar_wydruku</vt:lpstr>
      <vt:lpstr>'Cześć 1 - dolnośląskie'!OLE_LINK15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Buchała Bogdan</cp:lastModifiedBy>
  <cp:lastPrinted>2019-01-31T11:12:21Z</cp:lastPrinted>
  <dcterms:created xsi:type="dcterms:W3CDTF">2018-05-14T12:41:30Z</dcterms:created>
  <dcterms:modified xsi:type="dcterms:W3CDTF">2019-03-01T12:59:41Z</dcterms:modified>
</cp:coreProperties>
</file>