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en_skoroszyt"/>
  <mc:AlternateContent xmlns:mc="http://schemas.openxmlformats.org/markup-compatibility/2006">
    <mc:Choice Requires="x15">
      <x15ac:absPath xmlns:x15ac="http://schemas.microsoft.com/office/spreadsheetml/2010/11/ac" url="Z:\zakupy\RFP\2019_Partnerzy Serwisowi 3W\5- Komplet do opublikowania\"/>
    </mc:Choice>
  </mc:AlternateContent>
  <xr:revisionPtr revIDLastSave="0" documentId="13_ncr:1_{221CE486-BCF0-4E97-A1B8-E738FB931C89}" xr6:coauthVersionLast="43" xr6:coauthVersionMax="43" xr10:uidLastSave="{00000000-0000-0000-0000-000000000000}"/>
  <bookViews>
    <workbookView xWindow="-28920" yWindow="-120" windowWidth="29040" windowHeight="15840" tabRatio="739" xr2:uid="{00000000-000D-0000-FFFF-FFFF00000000}"/>
  </bookViews>
  <sheets>
    <sheet name="Cześć 1 - lubelskie" sheetId="2" r:id="rId1"/>
    <sheet name="Cześć 2 - opolskie" sheetId="11" r:id="rId2"/>
    <sheet name="Cześć 3 - zachodnio-pomorskie" sheetId="10" r:id="rId3"/>
    <sheet name="Arkusz1" sheetId="3" state="hidden" r:id="rId4"/>
  </sheets>
  <definedNames>
    <definedName name="_xlnm.Print_Area" localSheetId="0">'Cześć 1 - lubelskie'!$A$1:$I$53</definedName>
    <definedName name="_xlnm.Print_Area" localSheetId="1">'Cześć 2 - opolskie'!$A$1:$I$53</definedName>
    <definedName name="_xlnm.Print_Area" localSheetId="2">'Cześć 3 - zachodnio-pomorskie'!$A$1:$I$53</definedName>
    <definedName name="OLE_LINK15" localSheetId="0">'Cześć 1 - lubelskie'!$C$10</definedName>
    <definedName name="OLE_LINK15" localSheetId="1">'Cześć 2 - opolskie'!$C$10</definedName>
    <definedName name="OLE_LINK15" localSheetId="2">'Cześć 3 - zachodnio-pomorskie'!$C$10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0" l="1"/>
  <c r="E24" i="11"/>
  <c r="E36" i="10"/>
  <c r="E36" i="11"/>
  <c r="E36" i="2"/>
  <c r="E24" i="2"/>
  <c r="E18" i="2"/>
  <c r="E37" i="11" l="1"/>
  <c r="G37" i="11" s="1"/>
  <c r="G36" i="11"/>
  <c r="H36" i="11" s="1"/>
  <c r="E33" i="11"/>
  <c r="G33" i="11" s="1"/>
  <c r="E32" i="11"/>
  <c r="G32" i="11" s="1"/>
  <c r="H32" i="11" s="1"/>
  <c r="I32" i="11" s="1"/>
  <c r="E31" i="11"/>
  <c r="G31" i="11" s="1"/>
  <c r="E25" i="11"/>
  <c r="G25" i="11" s="1"/>
  <c r="E23" i="11"/>
  <c r="G23" i="11" s="1"/>
  <c r="E22" i="11"/>
  <c r="G22" i="11" s="1"/>
  <c r="B22" i="1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6" i="11" s="1"/>
  <c r="B37" i="11" s="1"/>
  <c r="F21" i="11"/>
  <c r="E21" i="11"/>
  <c r="G21" i="11" s="1"/>
  <c r="E20" i="11"/>
  <c r="F19" i="11"/>
  <c r="E19" i="11"/>
  <c r="G19" i="11" s="1"/>
  <c r="H18" i="11"/>
  <c r="G18" i="11"/>
  <c r="E18" i="11"/>
  <c r="G24" i="11" s="1"/>
  <c r="E17" i="11"/>
  <c r="G17" i="11" s="1"/>
  <c r="B17" i="11"/>
  <c r="B18" i="11" s="1"/>
  <c r="B19" i="11" s="1"/>
  <c r="E16" i="11"/>
  <c r="G16" i="11" s="1"/>
  <c r="E37" i="10"/>
  <c r="G37" i="10" s="1"/>
  <c r="G36" i="10"/>
  <c r="E33" i="10"/>
  <c r="G33" i="10" s="1"/>
  <c r="E32" i="10"/>
  <c r="G32" i="10" s="1"/>
  <c r="H32" i="10" s="1"/>
  <c r="I32" i="10" s="1"/>
  <c r="E31" i="10"/>
  <c r="G31" i="10" s="1"/>
  <c r="E25" i="10"/>
  <c r="G25" i="10" s="1"/>
  <c r="E23" i="10"/>
  <c r="G23" i="10" s="1"/>
  <c r="G22" i="10"/>
  <c r="E22" i="10"/>
  <c r="B22" i="10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6" i="10" s="1"/>
  <c r="B37" i="10" s="1"/>
  <c r="F21" i="10"/>
  <c r="E21" i="10"/>
  <c r="G21" i="10" s="1"/>
  <c r="E20" i="10"/>
  <c r="F19" i="10"/>
  <c r="E19" i="10"/>
  <c r="G19" i="10" s="1"/>
  <c r="E18" i="10"/>
  <c r="G24" i="10" s="1"/>
  <c r="E17" i="10"/>
  <c r="G17" i="10" s="1"/>
  <c r="B17" i="10"/>
  <c r="B18" i="10" s="1"/>
  <c r="B19" i="10" s="1"/>
  <c r="E16" i="10"/>
  <c r="G16" i="10" s="1"/>
  <c r="E21" i="2"/>
  <c r="E20" i="2"/>
  <c r="E19" i="2"/>
  <c r="F21" i="2"/>
  <c r="F19" i="2"/>
  <c r="G38" i="10" l="1"/>
  <c r="H36" i="10"/>
  <c r="I36" i="10" s="1"/>
  <c r="G18" i="10"/>
  <c r="H21" i="11"/>
  <c r="I21" i="11" s="1"/>
  <c r="H33" i="11"/>
  <c r="I33" i="11" s="1"/>
  <c r="G38" i="11"/>
  <c r="I18" i="11"/>
  <c r="H17" i="11"/>
  <c r="I17" i="11"/>
  <c r="H25" i="11"/>
  <c r="I25" i="11" s="1"/>
  <c r="H19" i="11"/>
  <c r="I19" i="11" s="1"/>
  <c r="H24" i="11"/>
  <c r="I24" i="11" s="1"/>
  <c r="I31" i="11"/>
  <c r="H31" i="11"/>
  <c r="G34" i="11"/>
  <c r="H16" i="11"/>
  <c r="H23" i="11"/>
  <c r="I23" i="11" s="1"/>
  <c r="H22" i="11"/>
  <c r="I22" i="11" s="1"/>
  <c r="I36" i="11"/>
  <c r="H37" i="11"/>
  <c r="H38" i="11" s="1"/>
  <c r="I38" i="11" s="1"/>
  <c r="H21" i="10"/>
  <c r="I21" i="10" s="1"/>
  <c r="H23" i="10"/>
  <c r="I23" i="10" s="1"/>
  <c r="H17" i="10"/>
  <c r="I17" i="10"/>
  <c r="H19" i="10"/>
  <c r="I19" i="10" s="1"/>
  <c r="H24" i="10"/>
  <c r="I24" i="10" s="1"/>
  <c r="H25" i="10"/>
  <c r="I25" i="10" s="1"/>
  <c r="H33" i="10"/>
  <c r="I33" i="10"/>
  <c r="G34" i="10"/>
  <c r="H16" i="10"/>
  <c r="H31" i="10"/>
  <c r="I31" i="10" s="1"/>
  <c r="I37" i="10"/>
  <c r="H22" i="10"/>
  <c r="I22" i="10" s="1"/>
  <c r="H37" i="10"/>
  <c r="G19" i="2"/>
  <c r="H19" i="2" s="1"/>
  <c r="I19" i="2" s="1"/>
  <c r="G21" i="2"/>
  <c r="H21" i="2" s="1"/>
  <c r="H34" i="11" l="1"/>
  <c r="H38" i="10"/>
  <c r="I38" i="10" s="1"/>
  <c r="H18" i="10"/>
  <c r="H34" i="10" s="1"/>
  <c r="I34" i="10" s="1"/>
  <c r="I41" i="10" s="1"/>
  <c r="I37" i="11"/>
  <c r="H41" i="11"/>
  <c r="I34" i="11"/>
  <c r="I41" i="11" s="1"/>
  <c r="I16" i="11"/>
  <c r="I16" i="10"/>
  <c r="H41" i="10"/>
  <c r="I21" i="2"/>
  <c r="E25" i="2"/>
  <c r="I18" i="10" l="1"/>
  <c r="G25" i="2"/>
  <c r="H25" i="2" s="1"/>
  <c r="E16" i="2"/>
  <c r="E17" i="2" l="1"/>
  <c r="G17" i="2" s="1"/>
  <c r="H17" i="2" s="1"/>
  <c r="B17" i="2" l="1"/>
  <c r="B18" i="2" s="1"/>
  <c r="B19" i="2" l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6" i="2" s="1"/>
  <c r="B37" i="2" s="1"/>
  <c r="G16" i="2"/>
  <c r="H16" i="2" s="1"/>
  <c r="I17" i="2" l="1"/>
  <c r="E32" i="2"/>
  <c r="G32" i="2" s="1"/>
  <c r="H32" i="2" s="1"/>
  <c r="E31" i="2"/>
  <c r="G31" i="2" s="1"/>
  <c r="H31" i="2" l="1"/>
  <c r="E33" i="2"/>
  <c r="I31" i="2" l="1"/>
  <c r="G33" i="2"/>
  <c r="I32" i="2"/>
  <c r="H33" i="2" l="1"/>
  <c r="I33" i="2" s="1"/>
  <c r="G18" i="2" l="1"/>
  <c r="H18" i="2" s="1"/>
  <c r="I16" i="2" l="1"/>
  <c r="E23" i="2"/>
  <c r="G23" i="2" s="1"/>
  <c r="H23" i="2" s="1"/>
  <c r="G36" i="2"/>
  <c r="E37" i="2"/>
  <c r="E22" i="2"/>
  <c r="G22" i="2" s="1"/>
  <c r="H22" i="2" s="1"/>
  <c r="H36" i="2" l="1"/>
  <c r="G37" i="2"/>
  <c r="G24" i="2"/>
  <c r="I22" i="2"/>
  <c r="G34" i="2" l="1"/>
  <c r="H24" i="2"/>
  <c r="H34" i="2" s="1"/>
  <c r="I25" i="2"/>
  <c r="H37" i="2"/>
  <c r="H38" i="2" s="1"/>
  <c r="G38" i="2"/>
  <c r="I36" i="2"/>
  <c r="I23" i="2"/>
  <c r="I24" i="2" l="1"/>
  <c r="I37" i="2"/>
  <c r="I38" i="2"/>
  <c r="I18" i="2"/>
  <c r="H41" i="2"/>
  <c r="I34" i="2"/>
  <c r="I41" i="2" l="1"/>
</calcChain>
</file>

<file path=xl/sharedStrings.xml><?xml version="1.0" encoding="utf-8"?>
<sst xmlns="http://schemas.openxmlformats.org/spreadsheetml/2006/main" count="216" uniqueCount="61">
  <si>
    <t>Lp.</t>
  </si>
  <si>
    <t>Nazwa usługi</t>
  </si>
  <si>
    <t>Sposób rozliczenia</t>
  </si>
  <si>
    <t>Wartość podatku VAT (zł)</t>
  </si>
  <si>
    <t>Opłata jednorazowa</t>
  </si>
  <si>
    <t>Ryczałt za Instalację – prace dodatkowe w Lokalizacji</t>
  </si>
  <si>
    <t>Opłata jednorazowa za szt.</t>
  </si>
  <si>
    <t>Opłata miesięczna</t>
  </si>
  <si>
    <t>Za 1 roboczogodzinę</t>
  </si>
  <si>
    <t>Kabel światłowodowy wraz z elementami montażowymi – instalacja wewnątrz budynku</t>
  </si>
  <si>
    <t>Za 1 metr bieżący kabla</t>
  </si>
  <si>
    <t>Kabel światłowodowy wraz z elementami montażowymi – budowa rurociągu</t>
  </si>
  <si>
    <t>Kabel światłowodowy wraz z elementami montażowymi – instalacja w kanalizacji</t>
  </si>
  <si>
    <t>Prace związane z budową kabla światłowodowego (instalacja, obsługa formalna, dokumentacja)</t>
  </si>
  <si>
    <t>Zakończenie kabla światłowodowego (materiały oraz usługa)</t>
  </si>
  <si>
    <t>Za 2 zakończenia (obie strony kabla)</t>
  </si>
  <si>
    <t>Szacowana liczba lokalizacji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</si>
  <si>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</si>
  <si>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</si>
  <si>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</si>
  <si>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</si>
  <si>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</si>
  <si>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</si>
  <si>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Województwo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</si>
  <si>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</si>
  <si>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</si>
  <si>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</si>
  <si>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</si>
  <si>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</si>
  <si>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</si>
  <si>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</si>
  <si>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 Do umowy zostanie wpisana kwota jaką Zamawiający zamierza przeznaczyć na realizację zamówienia.</t>
  </si>
  <si>
    <t>Liczba wystąpień</t>
  </si>
  <si>
    <t>* Proszę wypełnić tylko pola oznaczone kolorem pomarańczowym</t>
  </si>
  <si>
    <t>Cena jednostkowa netto (zł) *</t>
  </si>
  <si>
    <t>Grupa A</t>
  </si>
  <si>
    <t>Grupa B</t>
  </si>
  <si>
    <t>Wartość oferty netto (zł)</t>
  </si>
  <si>
    <t>Załącznik nr 2 do Zapytania ofertowego</t>
  </si>
  <si>
    <r>
      <t xml:space="preserve">Ryczałt za Sporządzenie Koncepcji dla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</si>
  <si>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r>
      <t xml:space="preserve">Ryczałt za instalację - prace podstawowe w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</si>
  <si>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t>Dot. "Zakup usług instalacji i serwisu  w ramach projektu Budowa szkolnych sieci dostępowych Ogólnopolskiej Sieci Edukacyjnej"</t>
  </si>
  <si>
    <t>Budowa kabla o długości 120m  w budynku - materiały, zakończenie kabla oraz 40 roboczogodzin</t>
  </si>
  <si>
    <t>Budowa kabla o długości 120m  w rurociągu - materiały oraz 80 roboczogodzin</t>
  </si>
  <si>
    <t>Budowa kabla o długości 120m  w kanalizacji - materiały oraz 40 roboczogodzin</t>
  </si>
  <si>
    <r>
      <t xml:space="preserve">Ryczałt za Sporządzenie Koncepcji dla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</si>
  <si>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r>
      <t xml:space="preserve">Ryczałt za instalację - prace podstawowe w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</si>
  <si>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t xml:space="preserve">Szafa telekomunikacyjna
</t>
  </si>
  <si>
    <t xml:space="preserve">Wizyta Instalacyjna
</t>
  </si>
  <si>
    <t xml:space="preserve">Ryczałt za Serwis za Lokalizację
</t>
  </si>
  <si>
    <t xml:space="preserve">Wizyta Serwisowa
</t>
  </si>
  <si>
    <t xml:space="preserve">
</t>
  </si>
  <si>
    <t>Wartość brutto (zł)</t>
  </si>
  <si>
    <r>
      <t xml:space="preserve">Podsumowanie Grupa A- Instalacja :
</t>
    </r>
    <r>
      <rPr>
        <b/>
        <sz val="11"/>
        <color rgb="FFFF0000"/>
        <rFont val="Calibri"/>
        <family val="2"/>
        <charset val="238"/>
        <scheme val="minor"/>
      </rPr>
      <t>Wartość brutto Grupa A - nie więcej niż 40% Wartości brutto oferty.</t>
    </r>
  </si>
  <si>
    <r>
      <t xml:space="preserve">Podsumowanie Grupa B - Serwis i Wizyty Serwisowe: 
</t>
    </r>
    <r>
      <rPr>
        <b/>
        <sz val="11"/>
        <color rgb="FFFF0000"/>
        <rFont val="Calibri"/>
        <family val="2"/>
        <charset val="238"/>
        <scheme val="minor"/>
      </rPr>
      <t>Wartość brutto Grupa B - nie więcej niż 75% Wartości brutto oferty.</t>
    </r>
  </si>
  <si>
    <t>ZZ.2131.     .2019 RST [OSE-2019][OSE-D][OSE-S]</t>
  </si>
  <si>
    <t>lubelskie</t>
  </si>
  <si>
    <r>
      <t xml:space="preserve">Ryczałt za Instalację – prace podstawowe
w Lokalizacji </t>
    </r>
    <r>
      <rPr>
        <b/>
        <sz val="11"/>
        <color theme="1"/>
        <rFont val="Calibri"/>
        <family val="2"/>
        <charset val="238"/>
        <scheme val="minor"/>
      </rPr>
      <t>nie-POPC</t>
    </r>
    <r>
      <rPr>
        <sz val="11"/>
        <color theme="1"/>
        <rFont val="Calibri"/>
        <family val="2"/>
        <charset val="238"/>
        <scheme val="minor"/>
      </rPr>
      <t xml:space="preserve">, objętą dwoma Zamówieniami Szczegółowymi, Zamówienie 1 </t>
    </r>
  </si>
  <si>
    <r>
      <t xml:space="preserve">Ryczałt za Instalację – prace podstawowe
w Lokalizacji </t>
    </r>
    <r>
      <rPr>
        <b/>
        <sz val="11"/>
        <color theme="1"/>
        <rFont val="Calibri"/>
        <family val="2"/>
        <charset val="238"/>
        <scheme val="minor"/>
      </rPr>
      <t>nie-POPC</t>
    </r>
    <r>
      <rPr>
        <sz val="11"/>
        <color theme="1"/>
        <rFont val="Calibri"/>
        <family val="2"/>
        <charset val="238"/>
        <scheme val="minor"/>
      </rPr>
      <t>, objętą dwoma Zamówieniami Szczegółowymi, Zamówienie 2</t>
    </r>
  </si>
  <si>
    <t>Koszt dojazdu dla punktu 6**</t>
  </si>
  <si>
    <t>** Lp. 5 służy do wyliczenia ceny jednostkowej zgodnie z Lp.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</si>
</sst>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7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/>
    <xf numFmtId="0" fontId="6" fillId="0" borderId="8" xfId="0" applyFont="1" applyBorder="1"/>
    <xf numFmtId="0" fontId="0" fillId="0" borderId="1" xfId="0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166" fontId="0" fillId="6" borderId="1" xfId="0" applyNumberFormat="1" applyFill="1" applyBorder="1" applyAlignment="1">
      <alignment horizontal="right"/>
    </xf>
    <xf numFmtId="165" fontId="0" fillId="0" borderId="6" xfId="0" applyNumberFormat="1" applyBorder="1"/>
    <xf numFmtId="165" fontId="1" fillId="4" borderId="2" xfId="1" applyFont="1" applyFill="1" applyBorder="1" applyAlignment="1">
      <alignment horizontal="center" vertical="center"/>
    </xf>
    <xf numFmtId="166" fontId="0" fillId="7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5" borderId="1" xfId="0" applyNumberForma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166" fontId="0" fillId="7" borderId="1" xfId="0" applyNumberFormat="1" applyFill="1" applyBorder="1" applyAlignment="1">
      <alignment horizontal="center" vertical="center" wrapText="1"/>
    </xf>
    <xf numFmtId="0" fontId="8" fillId="0" borderId="6" xfId="0" applyFont="1" applyBorder="1"/>
    <xf numFmtId="0" fontId="0" fillId="2" borderId="1" xfId="0" applyFill="1" applyBorder="1" applyAlignment="1">
      <alignment vertical="top"/>
    </xf>
    <xf numFmtId="0" fontId="1" fillId="0" borderId="2" xfId="0" applyFont="1" applyBorder="1"/>
    <xf numFmtId="0" fontId="11" fillId="0" borderId="1" xfId="0" applyFont="1" applyBorder="1"/>
    <xf numFmtId="0" fontId="0" fillId="0" borderId="1" xfId="0" applyBorder="1" applyAlignment="1">
      <alignment vertical="center"/>
    </xf>
    <xf numFmtId="164" fontId="0" fillId="2" borderId="1" xfId="0" applyNumberFormat="1" applyFill="1" applyBorder="1" applyAlignment="1">
      <alignment horizontal="right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/>
    <xf numFmtId="0" fontId="0" fillId="2" borderId="15" xfId="0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15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3" fillId="0" borderId="15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15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5" borderId="0" xfId="0" applyFill="1" applyProtection="1">
      <protection locked="0"/>
    </xf>
    <xf numFmtId="0" fontId="0" fillId="0" borderId="0" xfId="0"/>
    <xf numFmtId="0" fontId="0" fillId="5" borderId="3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6" xfId="0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780695</xdr:colOff>
      <xdr:row>4</xdr:row>
      <xdr:rowOff>419015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780695</xdr:colOff>
      <xdr:row>4</xdr:row>
      <xdr:rowOff>419015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AE36CD1-B21B-40B9-95DE-787D2EA8C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780695</xdr:colOff>
      <xdr:row>4</xdr:row>
      <xdr:rowOff>419015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72352F2-900B-4E79-8EDD-2D7FA33D3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609600"/>
          <a:ext cx="2838095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53"/>
  <sheetViews>
    <sheetView tabSelected="1" zoomScale="115" zoomScaleNormal="115" workbookViewId="0">
      <selection activeCell="F16" sqref="F16"/>
    </sheetView>
  </sheetViews>
  <sheetFormatPr defaultColWidth="8.7109375" defaultRowHeight="15" x14ac:dyDescent="0.25"/>
  <cols>
    <col min="1" max="1" width="4.5703125" style="5" customWidth="1"/>
    <col min="2" max="2" width="11.5703125" style="5" customWidth="1"/>
    <col min="3" max="3" width="34" style="5" customWidth="1"/>
    <col min="4" max="4" width="25.5703125" style="5" customWidth="1"/>
    <col min="5" max="5" width="10.85546875" style="5" customWidth="1"/>
    <col min="6" max="6" width="17.7109375" style="5" customWidth="1"/>
    <col min="7" max="7" width="15.42578125" style="5" bestFit="1" customWidth="1"/>
    <col min="8" max="9" width="15.85546875" style="5" bestFit="1" customWidth="1"/>
    <col min="10" max="10" width="14.85546875" style="5" bestFit="1" customWidth="1"/>
    <col min="11" max="16384" width="8.7109375" style="5"/>
  </cols>
  <sheetData>
    <row r="1" spans="1:11" x14ac:dyDescent="0.25">
      <c r="A1" s="7"/>
      <c r="B1" s="7"/>
      <c r="C1" s="7"/>
      <c r="D1" s="9" t="s">
        <v>38</v>
      </c>
      <c r="E1" s="9"/>
      <c r="F1" s="13"/>
      <c r="G1" s="11"/>
      <c r="H1" s="11"/>
    </row>
    <row r="2" spans="1:11" x14ac:dyDescent="0.25">
      <c r="A2" s="7"/>
      <c r="B2" s="10"/>
      <c r="C2" s="10"/>
      <c r="D2" s="14"/>
      <c r="E2" s="14"/>
      <c r="I2" s="12"/>
    </row>
    <row r="3" spans="1:11" ht="18.75" x14ac:dyDescent="0.3">
      <c r="A3" s="7"/>
      <c r="B3" s="10"/>
      <c r="C3" s="44" t="s">
        <v>17</v>
      </c>
      <c r="D3" s="45"/>
      <c r="E3" s="45"/>
      <c r="F3" s="46"/>
      <c r="G3" s="24"/>
      <c r="I3" s="12"/>
    </row>
    <row r="4" spans="1:11" ht="19.5" thickBot="1" x14ac:dyDescent="0.35">
      <c r="A4" s="7"/>
      <c r="B4" s="20" t="s">
        <v>19</v>
      </c>
      <c r="C4" s="15"/>
      <c r="D4" s="15"/>
      <c r="E4" s="15"/>
      <c r="I4" s="12"/>
    </row>
    <row r="5" spans="1:11" ht="36" customHeight="1" thickBot="1" x14ac:dyDescent="0.35">
      <c r="A5" s="19"/>
      <c r="B5" s="41" t="s">
        <v>20</v>
      </c>
      <c r="C5" s="59"/>
      <c r="D5" s="60"/>
      <c r="E5" s="24"/>
      <c r="I5" s="12"/>
    </row>
    <row r="6" spans="1:11" ht="18.75" customHeight="1" thickBot="1" x14ac:dyDescent="0.35">
      <c r="A6" s="19"/>
      <c r="B6" s="41" t="s">
        <v>22</v>
      </c>
      <c r="C6" s="59"/>
      <c r="D6" s="60"/>
      <c r="E6" s="15"/>
      <c r="I6" s="12"/>
    </row>
    <row r="7" spans="1:11" ht="9.75" customHeight="1" x14ac:dyDescent="0.3">
      <c r="B7" s="7"/>
      <c r="C7" s="15"/>
      <c r="D7" s="15"/>
      <c r="E7" s="15"/>
      <c r="I7" s="12"/>
    </row>
    <row r="8" spans="1:11" ht="18.75" x14ac:dyDescent="0.3">
      <c r="B8" s="39" t="s">
        <v>41</v>
      </c>
      <c r="C8" s="15"/>
      <c r="D8" s="15"/>
      <c r="E8" s="15"/>
      <c r="I8" s="12"/>
    </row>
    <row r="9" spans="1:11" ht="9.75" customHeight="1" thickBot="1" x14ac:dyDescent="0.35">
      <c r="C9" s="22"/>
      <c r="D9" s="22"/>
      <c r="E9" s="34"/>
      <c r="F9" s="10"/>
      <c r="I9" s="12"/>
    </row>
    <row r="10" spans="1:11" ht="16.5" thickBot="1" x14ac:dyDescent="0.3">
      <c r="C10" s="21" t="s">
        <v>21</v>
      </c>
      <c r="D10" s="53" t="s">
        <v>55</v>
      </c>
      <c r="E10" s="54"/>
      <c r="F10" s="55"/>
      <c r="G10" s="25"/>
      <c r="H10" s="6"/>
      <c r="I10" s="12"/>
      <c r="J10" s="12"/>
      <c r="K10" s="12"/>
    </row>
    <row r="11" spans="1:11" ht="19.5" thickBot="1" x14ac:dyDescent="0.35">
      <c r="C11" s="21" t="s">
        <v>23</v>
      </c>
      <c r="D11" s="56" t="s">
        <v>56</v>
      </c>
      <c r="E11" s="57"/>
      <c r="F11" s="58"/>
      <c r="J11" s="12"/>
      <c r="K11" s="12"/>
    </row>
    <row r="12" spans="1:11" ht="19.5" thickBot="1" x14ac:dyDescent="0.35">
      <c r="A12" s="7"/>
      <c r="B12" s="17" t="s">
        <v>18</v>
      </c>
      <c r="C12" s="16"/>
      <c r="D12" s="9"/>
      <c r="E12" s="23"/>
      <c r="F12" s="13"/>
      <c r="G12" s="11"/>
      <c r="H12" s="11"/>
      <c r="I12" s="12"/>
    </row>
    <row r="13" spans="1:11" ht="30.75" thickBot="1" x14ac:dyDescent="0.3">
      <c r="A13" s="6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52</v>
      </c>
      <c r="J13" s="8"/>
    </row>
    <row r="14" spans="1:11" ht="15.75" thickBot="1" x14ac:dyDescent="0.3">
      <c r="A14" s="6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8"/>
    </row>
    <row r="15" spans="1:11" ht="15.75" thickBot="1" x14ac:dyDescent="0.3">
      <c r="A15" s="6"/>
      <c r="B15" s="47" t="s">
        <v>35</v>
      </c>
      <c r="C15" s="48"/>
      <c r="D15" s="48"/>
      <c r="E15" s="48"/>
      <c r="F15" s="49"/>
      <c r="G15" s="49"/>
      <c r="H15" s="49"/>
      <c r="I15" s="50"/>
      <c r="J15" s="8"/>
    </row>
    <row r="16" spans="1:11" ht="30.75" thickBot="1" x14ac:dyDescent="0.3">
      <c r="A16" s="6"/>
      <c r="B16" s="38">
        <v>1</v>
      </c>
      <c r="C16" s="35" t="s">
        <v>45</v>
      </c>
      <c r="D16" s="18" t="s">
        <v>4</v>
      </c>
      <c r="E16" s="26">
        <f>ROUNDUP(($G$41*80%)/2,0)</f>
        <v>534</v>
      </c>
      <c r="F16" s="33"/>
      <c r="G16" s="32">
        <f>ROUND($E$16*$F$16,2)</f>
        <v>0</v>
      </c>
      <c r="H16" s="32">
        <f>ROUND(G16*0.23,2)</f>
        <v>0</v>
      </c>
      <c r="I16" s="32">
        <f t="shared" ref="I16:I25" si="0">G16+H16</f>
        <v>0</v>
      </c>
      <c r="J16" s="37"/>
    </row>
    <row r="17" spans="1:10" ht="30.75" thickBot="1" x14ac:dyDescent="0.3">
      <c r="A17" s="6"/>
      <c r="B17" s="38">
        <f>B16+1</f>
        <v>2</v>
      </c>
      <c r="C17" s="35" t="s">
        <v>39</v>
      </c>
      <c r="D17" s="18" t="s">
        <v>4</v>
      </c>
      <c r="E17" s="26">
        <f>ROUNDUP(($G$41*80%)/2,0)</f>
        <v>534</v>
      </c>
      <c r="F17" s="33"/>
      <c r="G17" s="32">
        <f>ROUND($E$17*$F$17,2)</f>
        <v>0</v>
      </c>
      <c r="H17" s="32">
        <f t="shared" ref="H17:H25" si="1">ROUND(G17*0.23,2)</f>
        <v>0</v>
      </c>
      <c r="I17" s="32">
        <f t="shared" ref="I17" si="2">G17+H17</f>
        <v>0</v>
      </c>
      <c r="J17" s="37"/>
    </row>
    <row r="18" spans="1:10" ht="30.75" thickBot="1" x14ac:dyDescent="0.3">
      <c r="A18" s="6"/>
      <c r="B18" s="38">
        <f t="shared" ref="B18:B33" si="3">B17+1</f>
        <v>3</v>
      </c>
      <c r="C18" s="35" t="s">
        <v>46</v>
      </c>
      <c r="D18" s="18" t="s">
        <v>4</v>
      </c>
      <c r="E18" s="26">
        <f>ROUNDDOWN($G$41/4,0)</f>
        <v>333</v>
      </c>
      <c r="F18" s="33"/>
      <c r="G18" s="32">
        <f>ROUND($E$18*$F$18,2)</f>
        <v>0</v>
      </c>
      <c r="H18" s="32">
        <f t="shared" si="1"/>
        <v>0</v>
      </c>
      <c r="I18" s="32">
        <f t="shared" si="0"/>
        <v>0</v>
      </c>
      <c r="J18" s="8"/>
    </row>
    <row r="19" spans="1:10" ht="75.75" thickBot="1" x14ac:dyDescent="0.3">
      <c r="A19" s="6"/>
      <c r="B19" s="38">
        <f t="shared" si="3"/>
        <v>4</v>
      </c>
      <c r="C19" s="35" t="s">
        <v>57</v>
      </c>
      <c r="D19" s="18" t="s">
        <v>4</v>
      </c>
      <c r="E19" s="26">
        <f>ROUNDUP($G$41/4,0)</f>
        <v>334</v>
      </c>
      <c r="F19" s="32">
        <f>F18*0.8</f>
        <v>0</v>
      </c>
      <c r="G19" s="32">
        <f>ROUND($E$19*$F$19,2)</f>
        <v>0</v>
      </c>
      <c r="H19" s="32">
        <f t="shared" ref="H19:H21" si="4">ROUND(G19*0.23,2)</f>
        <v>0</v>
      </c>
      <c r="I19" s="32">
        <f t="shared" ref="I19:I21" si="5">G19+H19</f>
        <v>0</v>
      </c>
      <c r="J19" s="8"/>
    </row>
    <row r="20" spans="1:10" ht="15.75" thickBot="1" x14ac:dyDescent="0.3">
      <c r="A20" s="6"/>
      <c r="B20" s="38">
        <v>5</v>
      </c>
      <c r="C20" s="35" t="s">
        <v>59</v>
      </c>
      <c r="D20" s="18" t="s">
        <v>4</v>
      </c>
      <c r="E20" s="26">
        <f>ROUNDUP($G$41/4,0)</f>
        <v>334</v>
      </c>
      <c r="F20" s="33"/>
      <c r="G20" s="32"/>
      <c r="H20" s="32"/>
      <c r="I20" s="32"/>
      <c r="J20" s="8"/>
    </row>
    <row r="21" spans="1:10" ht="75.75" thickBot="1" x14ac:dyDescent="0.3">
      <c r="A21" s="6"/>
      <c r="B21" s="38">
        <v>6</v>
      </c>
      <c r="C21" s="35" t="s">
        <v>58</v>
      </c>
      <c r="D21" s="18" t="s">
        <v>4</v>
      </c>
      <c r="E21" s="26">
        <f>ROUNDUP($G$41/4,0)</f>
        <v>334</v>
      </c>
      <c r="F21" s="32">
        <f>(F18*0.2)+F20</f>
        <v>0</v>
      </c>
      <c r="G21" s="32">
        <f>ROUND($E$21*$F$21,2)</f>
        <v>0</v>
      </c>
      <c r="H21" s="32">
        <f t="shared" si="4"/>
        <v>0</v>
      </c>
      <c r="I21" s="32">
        <f t="shared" si="5"/>
        <v>0</v>
      </c>
      <c r="J21" s="8"/>
    </row>
    <row r="22" spans="1:10" ht="30.75" thickBot="1" x14ac:dyDescent="0.3">
      <c r="A22" s="6"/>
      <c r="B22" s="38">
        <f t="shared" si="3"/>
        <v>7</v>
      </c>
      <c r="C22" s="35" t="s">
        <v>40</v>
      </c>
      <c r="D22" s="18" t="s">
        <v>4</v>
      </c>
      <c r="E22" s="26">
        <f>ROUNDDOWN(G41/2,0)</f>
        <v>666</v>
      </c>
      <c r="F22" s="33"/>
      <c r="G22" s="32">
        <f>ROUND($E$22*$F$22,2)</f>
        <v>0</v>
      </c>
      <c r="H22" s="32">
        <f t="shared" si="1"/>
        <v>0</v>
      </c>
      <c r="I22" s="32">
        <f t="shared" si="0"/>
        <v>0</v>
      </c>
      <c r="J22" s="8"/>
    </row>
    <row r="23" spans="1:10" ht="30.75" thickBot="1" x14ac:dyDescent="0.3">
      <c r="A23" s="6"/>
      <c r="B23" s="38">
        <f t="shared" si="3"/>
        <v>8</v>
      </c>
      <c r="C23" s="35" t="s">
        <v>5</v>
      </c>
      <c r="D23" s="18" t="s">
        <v>4</v>
      </c>
      <c r="E23" s="26">
        <f>G41</f>
        <v>1333</v>
      </c>
      <c r="F23" s="33"/>
      <c r="G23" s="32">
        <f>ROUND($E$23*$F$23,2)</f>
        <v>0</v>
      </c>
      <c r="H23" s="32">
        <f t="shared" si="1"/>
        <v>0</v>
      </c>
      <c r="I23" s="32">
        <f t="shared" si="0"/>
        <v>0</v>
      </c>
      <c r="J23" s="8"/>
    </row>
    <row r="24" spans="1:10" ht="30.75" thickBot="1" x14ac:dyDescent="0.3">
      <c r="A24" s="6"/>
      <c r="B24" s="38">
        <f t="shared" si="3"/>
        <v>9</v>
      </c>
      <c r="C24" s="35" t="s">
        <v>47</v>
      </c>
      <c r="D24" s="18" t="s">
        <v>6</v>
      </c>
      <c r="E24" s="26">
        <f>E18+E19</f>
        <v>667</v>
      </c>
      <c r="F24" s="33"/>
      <c r="G24" s="32">
        <f>ROUND($E$24*$F$24,2)</f>
        <v>0</v>
      </c>
      <c r="H24" s="32">
        <f t="shared" si="1"/>
        <v>0</v>
      </c>
      <c r="I24" s="32">
        <f t="shared" si="0"/>
        <v>0</v>
      </c>
      <c r="J24" s="8"/>
    </row>
    <row r="25" spans="1:10" ht="30.75" thickBot="1" x14ac:dyDescent="0.3">
      <c r="A25" s="6"/>
      <c r="B25" s="38">
        <f t="shared" si="3"/>
        <v>10</v>
      </c>
      <c r="C25" s="35" t="s">
        <v>48</v>
      </c>
      <c r="D25" s="18" t="s">
        <v>8</v>
      </c>
      <c r="E25" s="26">
        <f>G41*1</f>
        <v>1333</v>
      </c>
      <c r="F25" s="33"/>
      <c r="G25" s="32">
        <f>ROUND($E$25*$F$25,2)</f>
        <v>0</v>
      </c>
      <c r="H25" s="32">
        <f t="shared" si="1"/>
        <v>0</v>
      </c>
      <c r="I25" s="32">
        <f t="shared" si="0"/>
        <v>0</v>
      </c>
      <c r="J25" s="37"/>
    </row>
    <row r="26" spans="1:10" ht="45.75" thickBot="1" x14ac:dyDescent="0.3">
      <c r="A26" s="6"/>
      <c r="B26" s="38">
        <f t="shared" si="3"/>
        <v>11</v>
      </c>
      <c r="C26" s="35" t="s">
        <v>9</v>
      </c>
      <c r="D26" s="18" t="s">
        <v>10</v>
      </c>
      <c r="E26" s="31"/>
      <c r="F26" s="33"/>
      <c r="G26" s="31"/>
      <c r="H26" s="31"/>
      <c r="I26" s="31"/>
      <c r="J26" s="8"/>
    </row>
    <row r="27" spans="1:10" ht="45.75" thickBot="1" x14ac:dyDescent="0.3">
      <c r="A27" s="6"/>
      <c r="B27" s="38">
        <f t="shared" si="3"/>
        <v>12</v>
      </c>
      <c r="C27" s="35" t="s">
        <v>11</v>
      </c>
      <c r="D27" s="18" t="s">
        <v>10</v>
      </c>
      <c r="E27" s="31"/>
      <c r="F27" s="33"/>
      <c r="G27" s="31"/>
      <c r="H27" s="31"/>
      <c r="I27" s="31"/>
      <c r="J27" s="8"/>
    </row>
    <row r="28" spans="1:10" ht="45.75" thickBot="1" x14ac:dyDescent="0.3">
      <c r="A28" s="6"/>
      <c r="B28" s="38">
        <f t="shared" si="3"/>
        <v>13</v>
      </c>
      <c r="C28" s="35" t="s">
        <v>12</v>
      </c>
      <c r="D28" s="18" t="s">
        <v>10</v>
      </c>
      <c r="E28" s="31"/>
      <c r="F28" s="33"/>
      <c r="G28" s="31"/>
      <c r="H28" s="31"/>
      <c r="I28" s="31"/>
      <c r="J28" s="8"/>
    </row>
    <row r="29" spans="1:10" ht="45.75" thickBot="1" x14ac:dyDescent="0.3">
      <c r="A29" s="6"/>
      <c r="B29" s="38">
        <f t="shared" si="3"/>
        <v>14</v>
      </c>
      <c r="C29" s="35" t="s">
        <v>13</v>
      </c>
      <c r="D29" s="18" t="s">
        <v>8</v>
      </c>
      <c r="E29" s="31"/>
      <c r="F29" s="33"/>
      <c r="G29" s="31"/>
      <c r="H29" s="31"/>
      <c r="I29" s="31"/>
      <c r="J29" s="8"/>
    </row>
    <row r="30" spans="1:10" ht="45.75" thickBot="1" x14ac:dyDescent="0.3">
      <c r="A30" s="6"/>
      <c r="B30" s="38">
        <f t="shared" si="3"/>
        <v>15</v>
      </c>
      <c r="C30" s="35" t="s">
        <v>14</v>
      </c>
      <c r="D30" s="18" t="s">
        <v>15</v>
      </c>
      <c r="E30" s="31"/>
      <c r="F30" s="33"/>
      <c r="G30" s="31"/>
      <c r="H30" s="31"/>
      <c r="I30" s="31"/>
      <c r="J30" s="8"/>
    </row>
    <row r="31" spans="1:10" ht="33.75" customHeight="1" thickBot="1" x14ac:dyDescent="0.3">
      <c r="A31" s="6"/>
      <c r="B31" s="38">
        <f t="shared" si="3"/>
        <v>16</v>
      </c>
      <c r="C31" s="62" t="s">
        <v>42</v>
      </c>
      <c r="D31" s="63"/>
      <c r="E31" s="26">
        <f>ROUND(G41*3.5%,0)</f>
        <v>47</v>
      </c>
      <c r="F31" s="31"/>
      <c r="G31" s="32">
        <f>ROUND(E31*(F26*120+F29*40+F30),2)</f>
        <v>0</v>
      </c>
      <c r="H31" s="32">
        <f>ROUND($G$31*0.23,2)</f>
        <v>0</v>
      </c>
      <c r="I31" s="32">
        <f t="shared" ref="I31:I33" si="6">G31+H31</f>
        <v>0</v>
      </c>
      <c r="J31" s="8"/>
    </row>
    <row r="32" spans="1:10" ht="35.25" customHeight="1" thickBot="1" x14ac:dyDescent="0.3">
      <c r="A32" s="6"/>
      <c r="B32" s="38">
        <f t="shared" si="3"/>
        <v>17</v>
      </c>
      <c r="C32" s="62" t="s">
        <v>43</v>
      </c>
      <c r="D32" s="63"/>
      <c r="E32" s="26">
        <f>ROUND(G41*1%,0)</f>
        <v>13</v>
      </c>
      <c r="F32" s="31"/>
      <c r="G32" s="32">
        <f>ROUND(E32*(F27*120+F29*80+F30),2)</f>
        <v>0</v>
      </c>
      <c r="H32" s="32">
        <f>ROUND($G$32*0.23,2)</f>
        <v>0</v>
      </c>
      <c r="I32" s="32">
        <f t="shared" si="6"/>
        <v>0</v>
      </c>
      <c r="J32" s="8"/>
    </row>
    <row r="33" spans="1:10" ht="30.75" customHeight="1" thickBot="1" x14ac:dyDescent="0.3">
      <c r="A33" s="6"/>
      <c r="B33" s="38">
        <f t="shared" si="3"/>
        <v>18</v>
      </c>
      <c r="C33" s="62" t="s">
        <v>44</v>
      </c>
      <c r="D33" s="63"/>
      <c r="E33" s="26">
        <f>ROUND(G41*2%,0)</f>
        <v>27</v>
      </c>
      <c r="F33" s="31"/>
      <c r="G33" s="32">
        <f>ROUND(E33*(F28*120+F29*40+F30),2)</f>
        <v>0</v>
      </c>
      <c r="H33" s="32">
        <f>ROUND($G$33*0.23,2)</f>
        <v>0</v>
      </c>
      <c r="I33" s="32">
        <f t="shared" si="6"/>
        <v>0</v>
      </c>
      <c r="J33" s="8"/>
    </row>
    <row r="34" spans="1:10" ht="31.5" customHeight="1" thickBot="1" x14ac:dyDescent="0.3">
      <c r="A34" s="6"/>
      <c r="B34" s="51" t="s">
        <v>53</v>
      </c>
      <c r="C34" s="52"/>
      <c r="D34" s="52"/>
      <c r="E34" s="52"/>
      <c r="F34" s="52"/>
      <c r="G34" s="32">
        <f>SUM(G16:G25,G31:G33)</f>
        <v>0</v>
      </c>
      <c r="H34" s="32">
        <f>SUM(H16:H25,H31:H33)</f>
        <v>0</v>
      </c>
      <c r="I34" s="28">
        <f>SUM(G34:H34)</f>
        <v>0</v>
      </c>
      <c r="J34" s="29"/>
    </row>
    <row r="35" spans="1:10" ht="15.75" thickBot="1" x14ac:dyDescent="0.3">
      <c r="A35" s="6"/>
      <c r="B35" s="47" t="s">
        <v>36</v>
      </c>
      <c r="C35" s="48"/>
      <c r="D35" s="48"/>
      <c r="E35" s="48"/>
      <c r="F35" s="49"/>
      <c r="G35" s="49"/>
      <c r="H35" s="49"/>
      <c r="I35" s="50"/>
      <c r="J35" s="8"/>
    </row>
    <row r="36" spans="1:10" ht="30.75" thickBot="1" x14ac:dyDescent="0.3">
      <c r="A36" s="6"/>
      <c r="B36" s="38">
        <f>B33+1</f>
        <v>19</v>
      </c>
      <c r="C36" s="4" t="s">
        <v>49</v>
      </c>
      <c r="D36" s="18" t="s">
        <v>7</v>
      </c>
      <c r="E36" s="42">
        <f>G41*60</f>
        <v>79980</v>
      </c>
      <c r="F36" s="33"/>
      <c r="G36" s="27">
        <f>ROUND($E$36*$F$36,2)</f>
        <v>0</v>
      </c>
      <c r="H36" s="27">
        <f>ROUND($G$36*0.23,2)</f>
        <v>0</v>
      </c>
      <c r="I36" s="27">
        <f>G36+H36</f>
        <v>0</v>
      </c>
      <c r="J36" s="8"/>
    </row>
    <row r="37" spans="1:10" ht="30.75" thickBot="1" x14ac:dyDescent="0.3">
      <c r="A37" s="6"/>
      <c r="B37" s="38">
        <f>B36+1</f>
        <v>20</v>
      </c>
      <c r="C37" s="4" t="s">
        <v>50</v>
      </c>
      <c r="D37" s="18" t="s">
        <v>8</v>
      </c>
      <c r="E37" s="26">
        <f>G41*3</f>
        <v>3999</v>
      </c>
      <c r="F37" s="33"/>
      <c r="G37" s="27">
        <f>ROUND($E$37*$F$37,2)</f>
        <v>0</v>
      </c>
      <c r="H37" s="27">
        <f>ROUND($G$37*0.23,2)</f>
        <v>0</v>
      </c>
      <c r="I37" s="27">
        <f>G37+H37</f>
        <v>0</v>
      </c>
      <c r="J37" s="8"/>
    </row>
    <row r="38" spans="1:10" ht="34.5" customHeight="1" thickBot="1" x14ac:dyDescent="0.3">
      <c r="A38" s="6"/>
      <c r="B38" s="51" t="s">
        <v>54</v>
      </c>
      <c r="C38" s="52"/>
      <c r="D38" s="52"/>
      <c r="E38" s="52"/>
      <c r="F38" s="52"/>
      <c r="G38" s="32">
        <f>SUM(G36:G37)</f>
        <v>0</v>
      </c>
      <c r="H38" s="32">
        <f>SUM(H36:H37)</f>
        <v>0</v>
      </c>
      <c r="I38" s="28">
        <f>SUM(G38:H38)</f>
        <v>0</v>
      </c>
      <c r="J38" s="29"/>
    </row>
    <row r="39" spans="1:10" ht="15.75" thickBot="1" x14ac:dyDescent="0.3">
      <c r="B39" s="7"/>
      <c r="C39" s="13"/>
      <c r="D39" s="13"/>
      <c r="E39" s="13"/>
      <c r="F39" s="7"/>
      <c r="G39" s="7"/>
      <c r="H39" s="7"/>
      <c r="I39" s="7"/>
    </row>
    <row r="40" spans="1:10" ht="30.75" thickBot="1" x14ac:dyDescent="0.3">
      <c r="B40" s="6"/>
      <c r="F40" s="8"/>
      <c r="G40" s="36" t="s">
        <v>16</v>
      </c>
      <c r="H40" s="36" t="s">
        <v>37</v>
      </c>
      <c r="I40" s="36" t="s">
        <v>28</v>
      </c>
    </row>
    <row r="41" spans="1:10" x14ac:dyDescent="0.25">
      <c r="C41" s="73" t="s">
        <v>33</v>
      </c>
      <c r="D41" s="74"/>
      <c r="E41" s="74"/>
      <c r="G41" s="30">
        <v>1333</v>
      </c>
      <c r="H41" s="30">
        <f>G34+G38</f>
        <v>0</v>
      </c>
      <c r="I41" s="30">
        <f>I34+I38</f>
        <v>0</v>
      </c>
      <c r="J41" s="37"/>
    </row>
    <row r="42" spans="1:10" ht="14.25" customHeight="1" x14ac:dyDescent="0.25">
      <c r="C42" s="75" t="s">
        <v>60</v>
      </c>
      <c r="D42" s="76"/>
      <c r="E42" s="77"/>
    </row>
    <row r="43" spans="1:10" x14ac:dyDescent="0.25">
      <c r="B43" s="64" t="s">
        <v>30</v>
      </c>
      <c r="C43" s="67" t="s">
        <v>31</v>
      </c>
      <c r="D43" s="67"/>
      <c r="E43" s="67"/>
      <c r="F43" s="67"/>
      <c r="G43" s="67"/>
      <c r="H43" s="67"/>
      <c r="I43" s="68"/>
    </row>
    <row r="44" spans="1:10" x14ac:dyDescent="0.25">
      <c r="A44" s="6"/>
      <c r="B44" s="65"/>
      <c r="C44" s="69"/>
      <c r="D44" s="69"/>
      <c r="E44" s="69"/>
      <c r="F44" s="69"/>
      <c r="G44" s="69"/>
      <c r="H44" s="69"/>
      <c r="I44" s="70"/>
    </row>
    <row r="45" spans="1:10" x14ac:dyDescent="0.25">
      <c r="A45" s="6"/>
      <c r="B45" s="66"/>
      <c r="C45" s="71"/>
      <c r="D45" s="71"/>
      <c r="E45" s="71"/>
      <c r="F45" s="71"/>
      <c r="G45" s="71"/>
      <c r="H45" s="71"/>
      <c r="I45" s="72"/>
    </row>
    <row r="46" spans="1:10" ht="15.75" thickBot="1" x14ac:dyDescent="0.3"/>
    <row r="47" spans="1:10" ht="15.75" thickBot="1" x14ac:dyDescent="0.3">
      <c r="B47" s="40" t="s">
        <v>24</v>
      </c>
      <c r="C47" s="21"/>
      <c r="G47" s="5" t="s">
        <v>26</v>
      </c>
    </row>
    <row r="48" spans="1:10" ht="15.75" thickBot="1" x14ac:dyDescent="0.3">
      <c r="B48" s="40" t="s">
        <v>25</v>
      </c>
      <c r="C48" s="21"/>
      <c r="G48" s="10" t="s">
        <v>27</v>
      </c>
      <c r="H48" s="10"/>
    </row>
    <row r="49" spans="2:9" ht="15.75" thickBot="1" x14ac:dyDescent="0.3">
      <c r="B49" s="7"/>
    </row>
    <row r="50" spans="2:9" ht="30.75" customHeight="1" thickBot="1" x14ac:dyDescent="0.3">
      <c r="G50" s="61" t="s">
        <v>51</v>
      </c>
      <c r="H50" s="57"/>
      <c r="I50" s="58"/>
    </row>
    <row r="52" spans="2:9" x14ac:dyDescent="0.25">
      <c r="E52" s="19"/>
    </row>
    <row r="53" spans="2:9" ht="23.25" customHeight="1" x14ac:dyDescent="0.25">
      <c r="E53" s="12"/>
    </row>
  </sheetData>
  <sheetProtection algorithmName="SHA-512" hashValue="IqAgL71MCTRXZESvNp5cjC2odZY0RqT5bhFe5+BBCgcCDtZNVEeAdAzMAcilTThDxqG25qOgLSOUYh5zLlbWBw==" saltValue="TGnwqadrZE/7UK4qlWPiew==" spinCount="100000" sheet="1" formatCells="0" formatColumns="0" formatRows="0" insertColumns="0" insertRows="0" insertHyperlinks="0" deleteColumns="0" deleteRows="0" sort="0" autoFilter="0" pivotTables="0"/>
  <mergeCells count="17">
    <mergeCell ref="G50:I50"/>
    <mergeCell ref="C31:D31"/>
    <mergeCell ref="C32:D32"/>
    <mergeCell ref="C33:D33"/>
    <mergeCell ref="B43:B45"/>
    <mergeCell ref="C43:I45"/>
    <mergeCell ref="C41:E41"/>
    <mergeCell ref="C42:E42"/>
    <mergeCell ref="C3:F3"/>
    <mergeCell ref="B15:I15"/>
    <mergeCell ref="B35:I35"/>
    <mergeCell ref="B34:F34"/>
    <mergeCell ref="B38:F38"/>
    <mergeCell ref="D10:F10"/>
    <mergeCell ref="D11:F11"/>
    <mergeCell ref="C5:D5"/>
    <mergeCell ref="C6:D6"/>
  </mergeCells>
  <pageMargins left="0.23622047244094491" right="0.23622047244094491" top="0.55000000000000004" bottom="0.54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9E4E-0E2F-4C38-9319-3B4C58548414}">
  <sheetPr>
    <pageSetUpPr fitToPage="1"/>
  </sheetPr>
  <dimension ref="A1:K53"/>
  <sheetViews>
    <sheetView topLeftCell="A31" zoomScaleNormal="100" workbookViewId="0">
      <selection activeCell="E36" sqref="E36"/>
    </sheetView>
  </sheetViews>
  <sheetFormatPr defaultColWidth="8.7109375" defaultRowHeight="15" x14ac:dyDescent="0.25"/>
  <cols>
    <col min="1" max="1" width="4.5703125" style="5" customWidth="1"/>
    <col min="2" max="2" width="11.5703125" style="5" customWidth="1"/>
    <col min="3" max="3" width="34" style="5" customWidth="1"/>
    <col min="4" max="4" width="25.5703125" style="5" customWidth="1"/>
    <col min="5" max="5" width="10.85546875" style="5" customWidth="1"/>
    <col min="6" max="6" width="17.7109375" style="5" customWidth="1"/>
    <col min="7" max="7" width="15.42578125" style="5" bestFit="1" customWidth="1"/>
    <col min="8" max="9" width="15.85546875" style="5" bestFit="1" customWidth="1"/>
    <col min="10" max="10" width="14.85546875" style="5" bestFit="1" customWidth="1"/>
    <col min="11" max="16384" width="8.7109375" style="5"/>
  </cols>
  <sheetData>
    <row r="1" spans="1:11" x14ac:dyDescent="0.25">
      <c r="A1" s="7"/>
      <c r="B1" s="7"/>
      <c r="C1" s="7"/>
      <c r="D1" s="9" t="s">
        <v>38</v>
      </c>
      <c r="E1" s="9"/>
      <c r="F1" s="13"/>
      <c r="G1" s="11"/>
      <c r="H1" s="11"/>
    </row>
    <row r="2" spans="1:11" x14ac:dyDescent="0.25">
      <c r="A2" s="7"/>
      <c r="B2" s="10"/>
      <c r="C2" s="10"/>
      <c r="D2" s="14"/>
      <c r="E2" s="14"/>
      <c r="I2" s="12"/>
    </row>
    <row r="3" spans="1:11" ht="18.75" x14ac:dyDescent="0.3">
      <c r="A3" s="7"/>
      <c r="B3" s="10"/>
      <c r="C3" s="44" t="s">
        <v>17</v>
      </c>
      <c r="D3" s="45"/>
      <c r="E3" s="45"/>
      <c r="F3" s="46"/>
      <c r="G3" s="43"/>
      <c r="I3" s="12"/>
    </row>
    <row r="4" spans="1:11" ht="19.5" thickBot="1" x14ac:dyDescent="0.35">
      <c r="A4" s="7"/>
      <c r="B4" s="20" t="s">
        <v>19</v>
      </c>
      <c r="C4" s="15"/>
      <c r="D4" s="15"/>
      <c r="E4" s="15"/>
      <c r="I4" s="12"/>
    </row>
    <row r="5" spans="1:11" ht="36" customHeight="1" thickBot="1" x14ac:dyDescent="0.35">
      <c r="A5" s="19"/>
      <c r="B5" s="41" t="s">
        <v>20</v>
      </c>
      <c r="C5" s="59"/>
      <c r="D5" s="60"/>
      <c r="E5" s="43"/>
      <c r="I5" s="12"/>
    </row>
    <row r="6" spans="1:11" ht="18.75" customHeight="1" thickBot="1" x14ac:dyDescent="0.35">
      <c r="A6" s="19"/>
      <c r="B6" s="41" t="s">
        <v>22</v>
      </c>
      <c r="C6" s="59"/>
      <c r="D6" s="60"/>
      <c r="E6" s="15"/>
      <c r="I6" s="12"/>
    </row>
    <row r="7" spans="1:11" ht="9.75" customHeight="1" x14ac:dyDescent="0.3">
      <c r="B7" s="7"/>
      <c r="C7" s="15"/>
      <c r="D7" s="15"/>
      <c r="E7" s="15"/>
      <c r="I7" s="12"/>
    </row>
    <row r="8" spans="1:11" ht="18.75" x14ac:dyDescent="0.3">
      <c r="B8" s="39" t="s">
        <v>41</v>
      </c>
      <c r="C8" s="15"/>
      <c r="D8" s="15"/>
      <c r="E8" s="15"/>
      <c r="I8" s="12"/>
    </row>
    <row r="9" spans="1:11" ht="9.75" customHeight="1" thickBot="1" x14ac:dyDescent="0.35">
      <c r="C9" s="22"/>
      <c r="D9" s="22"/>
      <c r="E9" s="34"/>
      <c r="F9" s="10"/>
      <c r="I9" s="12"/>
    </row>
    <row r="10" spans="1:11" ht="16.5" thickBot="1" x14ac:dyDescent="0.3">
      <c r="C10" s="21" t="s">
        <v>21</v>
      </c>
      <c r="D10" s="53" t="s">
        <v>55</v>
      </c>
      <c r="E10" s="54"/>
      <c r="F10" s="55"/>
      <c r="G10" s="25"/>
      <c r="H10" s="6"/>
      <c r="I10" s="12"/>
      <c r="J10" s="12"/>
      <c r="K10" s="12"/>
    </row>
    <row r="11" spans="1:11" ht="19.5" thickBot="1" x14ac:dyDescent="0.35">
      <c r="C11" s="21" t="s">
        <v>23</v>
      </c>
      <c r="D11" s="56" t="s">
        <v>56</v>
      </c>
      <c r="E11" s="57"/>
      <c r="F11" s="58"/>
      <c r="J11" s="12"/>
      <c r="K11" s="12"/>
    </row>
    <row r="12" spans="1:11" ht="19.5" thickBot="1" x14ac:dyDescent="0.35">
      <c r="A12" s="7"/>
      <c r="B12" s="17" t="s">
        <v>18</v>
      </c>
      <c r="C12" s="16"/>
      <c r="D12" s="9"/>
      <c r="E12" s="23"/>
      <c r="F12" s="13"/>
      <c r="G12" s="11"/>
      <c r="H12" s="11"/>
      <c r="I12" s="12"/>
    </row>
    <row r="13" spans="1:11" ht="30.75" thickBot="1" x14ac:dyDescent="0.3">
      <c r="A13" s="6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52</v>
      </c>
      <c r="J13" s="8"/>
    </row>
    <row r="14" spans="1:11" ht="15.75" thickBot="1" x14ac:dyDescent="0.3">
      <c r="A14" s="6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8"/>
    </row>
    <row r="15" spans="1:11" ht="15.75" thickBot="1" x14ac:dyDescent="0.3">
      <c r="A15" s="6"/>
      <c r="B15" s="47" t="s">
        <v>35</v>
      </c>
      <c r="C15" s="48"/>
      <c r="D15" s="48"/>
      <c r="E15" s="48"/>
      <c r="F15" s="49"/>
      <c r="G15" s="49"/>
      <c r="H15" s="49"/>
      <c r="I15" s="50"/>
      <c r="J15" s="8"/>
    </row>
    <row r="16" spans="1:11" ht="30.75" thickBot="1" x14ac:dyDescent="0.3">
      <c r="A16" s="6"/>
      <c r="B16" s="38">
        <v>1</v>
      </c>
      <c r="C16" s="35" t="s">
        <v>45</v>
      </c>
      <c r="D16" s="18" t="s">
        <v>4</v>
      </c>
      <c r="E16" s="26">
        <f>ROUNDUP(($G$41*80%)/2,0)</f>
        <v>235</v>
      </c>
      <c r="F16" s="33"/>
      <c r="G16" s="32">
        <f>ROUND($E$16*$F$16,2)</f>
        <v>0</v>
      </c>
      <c r="H16" s="32">
        <f>ROUND(G16*0.23,2)</f>
        <v>0</v>
      </c>
      <c r="I16" s="32">
        <f t="shared" ref="I16:I25" si="0">G16+H16</f>
        <v>0</v>
      </c>
      <c r="J16" s="37"/>
    </row>
    <row r="17" spans="1:10" ht="30.75" thickBot="1" x14ac:dyDescent="0.3">
      <c r="A17" s="6"/>
      <c r="B17" s="38">
        <f>B16+1</f>
        <v>2</v>
      </c>
      <c r="C17" s="35" t="s">
        <v>39</v>
      </c>
      <c r="D17" s="18" t="s">
        <v>4</v>
      </c>
      <c r="E17" s="26">
        <f>ROUNDUP(($G$41*80%)/2,0)</f>
        <v>235</v>
      </c>
      <c r="F17" s="33"/>
      <c r="G17" s="32">
        <f>ROUND($E$17*$F$17,2)</f>
        <v>0</v>
      </c>
      <c r="H17" s="32">
        <f t="shared" ref="H17:H25" si="1">ROUND(G17*0.23,2)</f>
        <v>0</v>
      </c>
      <c r="I17" s="32">
        <f t="shared" si="0"/>
        <v>0</v>
      </c>
      <c r="J17" s="37"/>
    </row>
    <row r="18" spans="1:10" ht="30.75" thickBot="1" x14ac:dyDescent="0.3">
      <c r="A18" s="6"/>
      <c r="B18" s="38">
        <f t="shared" ref="B18:B33" si="2">B17+1</f>
        <v>3</v>
      </c>
      <c r="C18" s="35" t="s">
        <v>46</v>
      </c>
      <c r="D18" s="18" t="s">
        <v>4</v>
      </c>
      <c r="E18" s="26">
        <f>ROUNDUP($G$41/4,0)</f>
        <v>147</v>
      </c>
      <c r="F18" s="33"/>
      <c r="G18" s="32">
        <f>ROUND($E$18*$F$18,2)</f>
        <v>0</v>
      </c>
      <c r="H18" s="32">
        <f t="shared" si="1"/>
        <v>0</v>
      </c>
      <c r="I18" s="32">
        <f t="shared" si="0"/>
        <v>0</v>
      </c>
      <c r="J18" s="8"/>
    </row>
    <row r="19" spans="1:10" ht="75.75" thickBot="1" x14ac:dyDescent="0.3">
      <c r="A19" s="6"/>
      <c r="B19" s="38">
        <f t="shared" si="2"/>
        <v>4</v>
      </c>
      <c r="C19" s="35" t="s">
        <v>57</v>
      </c>
      <c r="D19" s="18" t="s">
        <v>4</v>
      </c>
      <c r="E19" s="26">
        <f>ROUNDUP($G$41/4,0)</f>
        <v>147</v>
      </c>
      <c r="F19" s="32">
        <f>F18*0.8</f>
        <v>0</v>
      </c>
      <c r="G19" s="32">
        <f>ROUND($E$19*$F$19,2)</f>
        <v>0</v>
      </c>
      <c r="H19" s="32">
        <f t="shared" si="1"/>
        <v>0</v>
      </c>
      <c r="I19" s="32">
        <f t="shared" si="0"/>
        <v>0</v>
      </c>
      <c r="J19" s="8"/>
    </row>
    <row r="20" spans="1:10" ht="15.75" thickBot="1" x14ac:dyDescent="0.3">
      <c r="A20" s="6"/>
      <c r="B20" s="38">
        <v>5</v>
      </c>
      <c r="C20" s="35" t="s">
        <v>59</v>
      </c>
      <c r="D20" s="18" t="s">
        <v>4</v>
      </c>
      <c r="E20" s="26">
        <f>ROUNDUP($G$41/4,0)</f>
        <v>147</v>
      </c>
      <c r="F20" s="33"/>
      <c r="G20" s="32"/>
      <c r="H20" s="32"/>
      <c r="I20" s="32"/>
      <c r="J20" s="8"/>
    </row>
    <row r="21" spans="1:10" ht="75.75" thickBot="1" x14ac:dyDescent="0.3">
      <c r="A21" s="6"/>
      <c r="B21" s="38">
        <v>6</v>
      </c>
      <c r="C21" s="35" t="s">
        <v>58</v>
      </c>
      <c r="D21" s="18" t="s">
        <v>4</v>
      </c>
      <c r="E21" s="26">
        <f>ROUNDUP($G$41/4,0)</f>
        <v>147</v>
      </c>
      <c r="F21" s="32">
        <f>(F18*0.2)+F20</f>
        <v>0</v>
      </c>
      <c r="G21" s="32">
        <f>ROUND($E$21*$F$21,2)</f>
        <v>0</v>
      </c>
      <c r="H21" s="32">
        <f t="shared" si="1"/>
        <v>0</v>
      </c>
      <c r="I21" s="32">
        <f t="shared" si="0"/>
        <v>0</v>
      </c>
      <c r="J21" s="8"/>
    </row>
    <row r="22" spans="1:10" ht="30.75" thickBot="1" x14ac:dyDescent="0.3">
      <c r="A22" s="6"/>
      <c r="B22" s="38">
        <f t="shared" si="2"/>
        <v>7</v>
      </c>
      <c r="C22" s="35" t="s">
        <v>40</v>
      </c>
      <c r="D22" s="18" t="s">
        <v>4</v>
      </c>
      <c r="E22" s="26">
        <f>ROUNDDOWN(G41/2,0)</f>
        <v>293</v>
      </c>
      <c r="F22" s="33"/>
      <c r="G22" s="32">
        <f>ROUND($E$22*$F$22,2)</f>
        <v>0</v>
      </c>
      <c r="H22" s="32">
        <f t="shared" si="1"/>
        <v>0</v>
      </c>
      <c r="I22" s="32">
        <f t="shared" si="0"/>
        <v>0</v>
      </c>
      <c r="J22" s="8"/>
    </row>
    <row r="23" spans="1:10" ht="30.75" thickBot="1" x14ac:dyDescent="0.3">
      <c r="A23" s="6"/>
      <c r="B23" s="38">
        <f t="shared" si="2"/>
        <v>8</v>
      </c>
      <c r="C23" s="35" t="s">
        <v>5</v>
      </c>
      <c r="D23" s="18" t="s">
        <v>4</v>
      </c>
      <c r="E23" s="26">
        <f>G41</f>
        <v>587</v>
      </c>
      <c r="F23" s="33"/>
      <c r="G23" s="32">
        <f>ROUND($E$23*$F$23,2)</f>
        <v>0</v>
      </c>
      <c r="H23" s="32">
        <f t="shared" si="1"/>
        <v>0</v>
      </c>
      <c r="I23" s="32">
        <f t="shared" si="0"/>
        <v>0</v>
      </c>
      <c r="J23" s="8"/>
    </row>
    <row r="24" spans="1:10" ht="30.75" thickBot="1" x14ac:dyDescent="0.3">
      <c r="A24" s="6"/>
      <c r="B24" s="38">
        <f t="shared" si="2"/>
        <v>9</v>
      </c>
      <c r="C24" s="35" t="s">
        <v>47</v>
      </c>
      <c r="D24" s="18" t="s">
        <v>6</v>
      </c>
      <c r="E24" s="26">
        <f>E18+E19</f>
        <v>294</v>
      </c>
      <c r="F24" s="33"/>
      <c r="G24" s="32">
        <f>ROUND($E$24*$F$24,2)</f>
        <v>0</v>
      </c>
      <c r="H24" s="32">
        <f t="shared" si="1"/>
        <v>0</v>
      </c>
      <c r="I24" s="32">
        <f t="shared" si="0"/>
        <v>0</v>
      </c>
      <c r="J24" s="8"/>
    </row>
    <row r="25" spans="1:10" ht="30.75" thickBot="1" x14ac:dyDescent="0.3">
      <c r="A25" s="6"/>
      <c r="B25" s="38">
        <f t="shared" si="2"/>
        <v>10</v>
      </c>
      <c r="C25" s="35" t="s">
        <v>48</v>
      </c>
      <c r="D25" s="18" t="s">
        <v>8</v>
      </c>
      <c r="E25" s="26">
        <f>G41*1</f>
        <v>587</v>
      </c>
      <c r="F25" s="33"/>
      <c r="G25" s="32">
        <f>ROUND($E$25*$F$25,2)</f>
        <v>0</v>
      </c>
      <c r="H25" s="32">
        <f t="shared" si="1"/>
        <v>0</v>
      </c>
      <c r="I25" s="32">
        <f t="shared" si="0"/>
        <v>0</v>
      </c>
      <c r="J25" s="37"/>
    </row>
    <row r="26" spans="1:10" ht="45.75" thickBot="1" x14ac:dyDescent="0.3">
      <c r="A26" s="6"/>
      <c r="B26" s="38">
        <f t="shared" si="2"/>
        <v>11</v>
      </c>
      <c r="C26" s="35" t="s">
        <v>9</v>
      </c>
      <c r="D26" s="18" t="s">
        <v>10</v>
      </c>
      <c r="E26" s="31"/>
      <c r="F26" s="33"/>
      <c r="G26" s="31"/>
      <c r="H26" s="31"/>
      <c r="I26" s="31"/>
      <c r="J26" s="8"/>
    </row>
    <row r="27" spans="1:10" ht="45.75" thickBot="1" x14ac:dyDescent="0.3">
      <c r="A27" s="6"/>
      <c r="B27" s="38">
        <f t="shared" si="2"/>
        <v>12</v>
      </c>
      <c r="C27" s="35" t="s">
        <v>11</v>
      </c>
      <c r="D27" s="18" t="s">
        <v>10</v>
      </c>
      <c r="E27" s="31"/>
      <c r="F27" s="33"/>
      <c r="G27" s="31"/>
      <c r="H27" s="31"/>
      <c r="I27" s="31"/>
      <c r="J27" s="8"/>
    </row>
    <row r="28" spans="1:10" ht="45.75" thickBot="1" x14ac:dyDescent="0.3">
      <c r="A28" s="6"/>
      <c r="B28" s="38">
        <f t="shared" si="2"/>
        <v>13</v>
      </c>
      <c r="C28" s="35" t="s">
        <v>12</v>
      </c>
      <c r="D28" s="18" t="s">
        <v>10</v>
      </c>
      <c r="E28" s="31"/>
      <c r="F28" s="33"/>
      <c r="G28" s="31"/>
      <c r="H28" s="31"/>
      <c r="I28" s="31"/>
      <c r="J28" s="8"/>
    </row>
    <row r="29" spans="1:10" ht="45.75" thickBot="1" x14ac:dyDescent="0.3">
      <c r="A29" s="6"/>
      <c r="B29" s="38">
        <f t="shared" si="2"/>
        <v>14</v>
      </c>
      <c r="C29" s="35" t="s">
        <v>13</v>
      </c>
      <c r="D29" s="18" t="s">
        <v>8</v>
      </c>
      <c r="E29" s="31"/>
      <c r="F29" s="33"/>
      <c r="G29" s="31"/>
      <c r="H29" s="31"/>
      <c r="I29" s="31"/>
      <c r="J29" s="8"/>
    </row>
    <row r="30" spans="1:10" ht="45.75" thickBot="1" x14ac:dyDescent="0.3">
      <c r="A30" s="6"/>
      <c r="B30" s="38">
        <f t="shared" si="2"/>
        <v>15</v>
      </c>
      <c r="C30" s="35" t="s">
        <v>14</v>
      </c>
      <c r="D30" s="18" t="s">
        <v>15</v>
      </c>
      <c r="E30" s="31"/>
      <c r="F30" s="33"/>
      <c r="G30" s="31"/>
      <c r="H30" s="31"/>
      <c r="I30" s="31"/>
      <c r="J30" s="8"/>
    </row>
    <row r="31" spans="1:10" ht="33.75" customHeight="1" thickBot="1" x14ac:dyDescent="0.3">
      <c r="A31" s="6"/>
      <c r="B31" s="38">
        <f t="shared" si="2"/>
        <v>16</v>
      </c>
      <c r="C31" s="62" t="s">
        <v>42</v>
      </c>
      <c r="D31" s="63"/>
      <c r="E31" s="26">
        <f>ROUND(G41*3.5%,0)</f>
        <v>21</v>
      </c>
      <c r="F31" s="31"/>
      <c r="G31" s="32">
        <f>ROUND(E31*(F26*120+F29*40+F30),2)</f>
        <v>0</v>
      </c>
      <c r="H31" s="32">
        <f>ROUND($G$31*0.23,2)</f>
        <v>0</v>
      </c>
      <c r="I31" s="32">
        <f t="shared" ref="I31:I33" si="3">G31+H31</f>
        <v>0</v>
      </c>
      <c r="J31" s="8"/>
    </row>
    <row r="32" spans="1:10" ht="35.25" customHeight="1" thickBot="1" x14ac:dyDescent="0.3">
      <c r="A32" s="6"/>
      <c r="B32" s="38">
        <f t="shared" si="2"/>
        <v>17</v>
      </c>
      <c r="C32" s="62" t="s">
        <v>43</v>
      </c>
      <c r="D32" s="63"/>
      <c r="E32" s="26">
        <f>ROUND(G41*1%,0)</f>
        <v>6</v>
      </c>
      <c r="F32" s="31"/>
      <c r="G32" s="32">
        <f>ROUND(E32*(F27*120+F29*80+F30),2)</f>
        <v>0</v>
      </c>
      <c r="H32" s="32">
        <f>ROUND($G$32*0.23,2)</f>
        <v>0</v>
      </c>
      <c r="I32" s="32">
        <f t="shared" si="3"/>
        <v>0</v>
      </c>
      <c r="J32" s="8"/>
    </row>
    <row r="33" spans="1:10" ht="30.75" customHeight="1" thickBot="1" x14ac:dyDescent="0.3">
      <c r="A33" s="6"/>
      <c r="B33" s="38">
        <f t="shared" si="2"/>
        <v>18</v>
      </c>
      <c r="C33" s="62" t="s">
        <v>44</v>
      </c>
      <c r="D33" s="63"/>
      <c r="E33" s="26">
        <f>ROUND(G41*2%,0)</f>
        <v>12</v>
      </c>
      <c r="F33" s="31"/>
      <c r="G33" s="32">
        <f>ROUND(E33*(F28*120+F29*40+F30),2)</f>
        <v>0</v>
      </c>
      <c r="H33" s="32">
        <f>ROUND($G$33*0.23,2)</f>
        <v>0</v>
      </c>
      <c r="I33" s="32">
        <f t="shared" si="3"/>
        <v>0</v>
      </c>
      <c r="J33" s="8"/>
    </row>
    <row r="34" spans="1:10" ht="31.5" customHeight="1" thickBot="1" x14ac:dyDescent="0.3">
      <c r="A34" s="6"/>
      <c r="B34" s="51" t="s">
        <v>53</v>
      </c>
      <c r="C34" s="52"/>
      <c r="D34" s="52"/>
      <c r="E34" s="52"/>
      <c r="F34" s="52"/>
      <c r="G34" s="32">
        <f>SUM(G16:G25,G31:G33)</f>
        <v>0</v>
      </c>
      <c r="H34" s="32">
        <f>SUM(H16:H25,H31:H33)</f>
        <v>0</v>
      </c>
      <c r="I34" s="28">
        <f>SUM(G34:H34)</f>
        <v>0</v>
      </c>
      <c r="J34" s="29"/>
    </row>
    <row r="35" spans="1:10" ht="15.75" thickBot="1" x14ac:dyDescent="0.3">
      <c r="A35" s="6"/>
      <c r="B35" s="47" t="s">
        <v>36</v>
      </c>
      <c r="C35" s="48"/>
      <c r="D35" s="48"/>
      <c r="E35" s="48"/>
      <c r="F35" s="49"/>
      <c r="G35" s="49"/>
      <c r="H35" s="49"/>
      <c r="I35" s="50"/>
      <c r="J35" s="8"/>
    </row>
    <row r="36" spans="1:10" ht="30.75" thickBot="1" x14ac:dyDescent="0.3">
      <c r="A36" s="6"/>
      <c r="B36" s="38">
        <f>B33+1</f>
        <v>19</v>
      </c>
      <c r="C36" s="4" t="s">
        <v>49</v>
      </c>
      <c r="D36" s="18" t="s">
        <v>7</v>
      </c>
      <c r="E36" s="42">
        <f>G41*60</f>
        <v>35220</v>
      </c>
      <c r="F36" s="33"/>
      <c r="G36" s="27">
        <f>ROUND($E$36*$F$36,2)</f>
        <v>0</v>
      </c>
      <c r="H36" s="27">
        <f>ROUND($G$36*0.23,2)</f>
        <v>0</v>
      </c>
      <c r="I36" s="27">
        <f>G36+H36</f>
        <v>0</v>
      </c>
      <c r="J36" s="8"/>
    </row>
    <row r="37" spans="1:10" ht="30.75" thickBot="1" x14ac:dyDescent="0.3">
      <c r="A37" s="6"/>
      <c r="B37" s="38">
        <f>B36+1</f>
        <v>20</v>
      </c>
      <c r="C37" s="4" t="s">
        <v>50</v>
      </c>
      <c r="D37" s="18" t="s">
        <v>8</v>
      </c>
      <c r="E37" s="26">
        <f>G41*3</f>
        <v>1761</v>
      </c>
      <c r="F37" s="33"/>
      <c r="G37" s="27">
        <f>ROUND($E$37*$F$37,2)</f>
        <v>0</v>
      </c>
      <c r="H37" s="27">
        <f>ROUND($G$37*0.23,2)</f>
        <v>0</v>
      </c>
      <c r="I37" s="27">
        <f>G37+H37</f>
        <v>0</v>
      </c>
      <c r="J37" s="8"/>
    </row>
    <row r="38" spans="1:10" ht="34.5" customHeight="1" thickBot="1" x14ac:dyDescent="0.3">
      <c r="A38" s="6"/>
      <c r="B38" s="51" t="s">
        <v>54</v>
      </c>
      <c r="C38" s="52"/>
      <c r="D38" s="52"/>
      <c r="E38" s="52"/>
      <c r="F38" s="52"/>
      <c r="G38" s="32">
        <f>SUM(G36:G37)</f>
        <v>0</v>
      </c>
      <c r="H38" s="32">
        <f>SUM(H36:H37)</f>
        <v>0</v>
      </c>
      <c r="I38" s="28">
        <f>SUM(G38:H38)</f>
        <v>0</v>
      </c>
      <c r="J38" s="29"/>
    </row>
    <row r="39" spans="1:10" ht="15.75" thickBot="1" x14ac:dyDescent="0.3">
      <c r="B39" s="7"/>
      <c r="C39" s="13"/>
      <c r="D39" s="13"/>
      <c r="E39" s="13"/>
      <c r="F39" s="7"/>
      <c r="G39" s="7"/>
      <c r="H39" s="7"/>
      <c r="I39" s="7"/>
    </row>
    <row r="40" spans="1:10" ht="30.75" thickBot="1" x14ac:dyDescent="0.3">
      <c r="B40" s="6"/>
      <c r="F40" s="8"/>
      <c r="G40" s="36" t="s">
        <v>16</v>
      </c>
      <c r="H40" s="36" t="s">
        <v>37</v>
      </c>
      <c r="I40" s="36" t="s">
        <v>28</v>
      </c>
    </row>
    <row r="41" spans="1:10" x14ac:dyDescent="0.25">
      <c r="C41" s="73" t="s">
        <v>33</v>
      </c>
      <c r="D41" s="74"/>
      <c r="E41" s="74"/>
      <c r="G41" s="30">
        <v>587</v>
      </c>
      <c r="H41" s="30">
        <f>G34+G38</f>
        <v>0</v>
      </c>
      <c r="I41" s="30">
        <f>I34+I38</f>
        <v>0</v>
      </c>
      <c r="J41" s="37"/>
    </row>
    <row r="42" spans="1:10" ht="14.25" customHeight="1" x14ac:dyDescent="0.25">
      <c r="C42" s="75" t="s">
        <v>60</v>
      </c>
      <c r="D42" s="76"/>
      <c r="E42" s="77"/>
    </row>
    <row r="43" spans="1:10" x14ac:dyDescent="0.25">
      <c r="B43" s="64" t="s">
        <v>30</v>
      </c>
      <c r="C43" s="67" t="s">
        <v>31</v>
      </c>
      <c r="D43" s="67"/>
      <c r="E43" s="67"/>
      <c r="F43" s="67"/>
      <c r="G43" s="67"/>
      <c r="H43" s="67"/>
      <c r="I43" s="68"/>
    </row>
    <row r="44" spans="1:10" x14ac:dyDescent="0.25">
      <c r="A44" s="6"/>
      <c r="B44" s="65"/>
      <c r="C44" s="69"/>
      <c r="D44" s="69"/>
      <c r="E44" s="69"/>
      <c r="F44" s="69"/>
      <c r="G44" s="69"/>
      <c r="H44" s="69"/>
      <c r="I44" s="70"/>
    </row>
    <row r="45" spans="1:10" x14ac:dyDescent="0.25">
      <c r="A45" s="6"/>
      <c r="B45" s="66"/>
      <c r="C45" s="71"/>
      <c r="D45" s="71"/>
      <c r="E45" s="71"/>
      <c r="F45" s="71"/>
      <c r="G45" s="71"/>
      <c r="H45" s="71"/>
      <c r="I45" s="72"/>
    </row>
    <row r="46" spans="1:10" ht="15.75" thickBot="1" x14ac:dyDescent="0.3"/>
    <row r="47" spans="1:10" ht="15.75" thickBot="1" x14ac:dyDescent="0.3">
      <c r="B47" s="40" t="s">
        <v>24</v>
      </c>
      <c r="C47" s="21"/>
      <c r="G47" s="5" t="s">
        <v>26</v>
      </c>
    </row>
    <row r="48" spans="1:10" ht="15.75" thickBot="1" x14ac:dyDescent="0.3">
      <c r="B48" s="40" t="s">
        <v>25</v>
      </c>
      <c r="C48" s="21"/>
      <c r="G48" s="10" t="s">
        <v>27</v>
      </c>
      <c r="H48" s="10"/>
    </row>
    <row r="49" spans="2:9" ht="15.75" thickBot="1" x14ac:dyDescent="0.3">
      <c r="B49" s="7"/>
    </row>
    <row r="50" spans="2:9" ht="30.75" customHeight="1" thickBot="1" x14ac:dyDescent="0.3">
      <c r="G50" s="61" t="s">
        <v>51</v>
      </c>
      <c r="H50" s="57"/>
      <c r="I50" s="58"/>
    </row>
    <row r="52" spans="2:9" x14ac:dyDescent="0.25">
      <c r="E52" s="19"/>
    </row>
    <row r="53" spans="2:9" ht="23.25" customHeight="1" x14ac:dyDescent="0.25">
      <c r="E53" s="12"/>
    </row>
  </sheetData>
  <sheetProtection algorithmName="SHA-512" hashValue="2nBTPNN7WzIG6UsS+rjGet7AVPcIyUJhAd30Fz4K5v3lEJQa4n+dqjc8D+dJLr50l889+Fc1oma8/4L2KN/xFw==" saltValue="81KW0YIBgzf1qdrIzILLeg==" spinCount="100000" sheet="1" formatCells="0" formatColumns="0" formatRows="0" insertColumns="0" insertRows="0" insertHyperlinks="0" deleteColumns="0" deleteRows="0" sort="0" autoFilter="0" pivotTables="0"/>
  <mergeCells count="17">
    <mergeCell ref="C41:E41"/>
    <mergeCell ref="C42:E42"/>
    <mergeCell ref="B43:B45"/>
    <mergeCell ref="C43:I45"/>
    <mergeCell ref="G50:I50"/>
    <mergeCell ref="B38:F38"/>
    <mergeCell ref="C3:F3"/>
    <mergeCell ref="C5:D5"/>
    <mergeCell ref="C6:D6"/>
    <mergeCell ref="D10:F10"/>
    <mergeCell ref="D11:F11"/>
    <mergeCell ref="B15:I15"/>
    <mergeCell ref="C31:D31"/>
    <mergeCell ref="C32:D32"/>
    <mergeCell ref="C33:D33"/>
    <mergeCell ref="B34:F34"/>
    <mergeCell ref="B35:I35"/>
  </mergeCells>
  <pageMargins left="0.23622047244094491" right="0.23622047244094491" top="0.55000000000000004" bottom="0.54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5B4F4-6C9B-4F7D-BB6C-C6F208E0F540}">
  <sheetPr>
    <pageSetUpPr fitToPage="1"/>
  </sheetPr>
  <dimension ref="A1:K53"/>
  <sheetViews>
    <sheetView topLeftCell="A25" zoomScaleNormal="100" workbookViewId="0">
      <selection activeCell="E36" sqref="E36"/>
    </sheetView>
  </sheetViews>
  <sheetFormatPr defaultColWidth="8.7109375" defaultRowHeight="15" x14ac:dyDescent="0.25"/>
  <cols>
    <col min="1" max="1" width="4.5703125" style="5" customWidth="1"/>
    <col min="2" max="2" width="11.5703125" style="5" customWidth="1"/>
    <col min="3" max="3" width="34" style="5" customWidth="1"/>
    <col min="4" max="4" width="25.5703125" style="5" customWidth="1"/>
    <col min="5" max="5" width="10.85546875" style="5" customWidth="1"/>
    <col min="6" max="6" width="17.7109375" style="5" customWidth="1"/>
    <col min="7" max="7" width="15.42578125" style="5" bestFit="1" customWidth="1"/>
    <col min="8" max="9" width="15.85546875" style="5" bestFit="1" customWidth="1"/>
    <col min="10" max="10" width="14.85546875" style="5" bestFit="1" customWidth="1"/>
    <col min="11" max="16384" width="8.7109375" style="5"/>
  </cols>
  <sheetData>
    <row r="1" spans="1:11" x14ac:dyDescent="0.25">
      <c r="A1" s="7"/>
      <c r="B1" s="7"/>
      <c r="C1" s="7"/>
      <c r="D1" s="9" t="s">
        <v>38</v>
      </c>
      <c r="E1" s="9"/>
      <c r="F1" s="13"/>
      <c r="G1" s="11"/>
      <c r="H1" s="11"/>
    </row>
    <row r="2" spans="1:11" x14ac:dyDescent="0.25">
      <c r="A2" s="7"/>
      <c r="B2" s="10"/>
      <c r="C2" s="10"/>
      <c r="D2" s="14"/>
      <c r="E2" s="14"/>
      <c r="I2" s="12"/>
    </row>
    <row r="3" spans="1:11" ht="18.75" x14ac:dyDescent="0.3">
      <c r="A3" s="7"/>
      <c r="B3" s="10"/>
      <c r="C3" s="44" t="s">
        <v>17</v>
      </c>
      <c r="D3" s="45"/>
      <c r="E3" s="45"/>
      <c r="F3" s="46"/>
      <c r="G3" s="43"/>
      <c r="I3" s="12"/>
    </row>
    <row r="4" spans="1:11" ht="19.5" thickBot="1" x14ac:dyDescent="0.35">
      <c r="A4" s="7"/>
      <c r="B4" s="20" t="s">
        <v>19</v>
      </c>
      <c r="C4" s="15"/>
      <c r="D4" s="15"/>
      <c r="E4" s="15"/>
      <c r="I4" s="12"/>
    </row>
    <row r="5" spans="1:11" ht="36" customHeight="1" thickBot="1" x14ac:dyDescent="0.35">
      <c r="A5" s="19"/>
      <c r="B5" s="41" t="s">
        <v>20</v>
      </c>
      <c r="C5" s="59"/>
      <c r="D5" s="60"/>
      <c r="E5" s="43"/>
      <c r="I5" s="12"/>
    </row>
    <row r="6" spans="1:11" ht="18.75" customHeight="1" thickBot="1" x14ac:dyDescent="0.35">
      <c r="A6" s="19"/>
      <c r="B6" s="41" t="s">
        <v>22</v>
      </c>
      <c r="C6" s="59"/>
      <c r="D6" s="60"/>
      <c r="E6" s="15"/>
      <c r="I6" s="12"/>
    </row>
    <row r="7" spans="1:11" ht="9.75" customHeight="1" x14ac:dyDescent="0.3">
      <c r="B7" s="7"/>
      <c r="C7" s="15"/>
      <c r="D7" s="15"/>
      <c r="E7" s="15"/>
      <c r="I7" s="12"/>
    </row>
    <row r="8" spans="1:11" ht="18.75" x14ac:dyDescent="0.3">
      <c r="B8" s="39" t="s">
        <v>41</v>
      </c>
      <c r="C8" s="15"/>
      <c r="D8" s="15"/>
      <c r="E8" s="15"/>
      <c r="I8" s="12"/>
    </row>
    <row r="9" spans="1:11" ht="9.75" customHeight="1" thickBot="1" x14ac:dyDescent="0.35">
      <c r="C9" s="22"/>
      <c r="D9" s="22"/>
      <c r="E9" s="34"/>
      <c r="F9" s="10"/>
      <c r="I9" s="12"/>
    </row>
    <row r="10" spans="1:11" ht="16.5" thickBot="1" x14ac:dyDescent="0.3">
      <c r="C10" s="21" t="s">
        <v>21</v>
      </c>
      <c r="D10" s="53" t="s">
        <v>55</v>
      </c>
      <c r="E10" s="54"/>
      <c r="F10" s="55"/>
      <c r="G10" s="25"/>
      <c r="H10" s="6"/>
      <c r="I10" s="12"/>
      <c r="J10" s="12"/>
      <c r="K10" s="12"/>
    </row>
    <row r="11" spans="1:11" ht="19.5" thickBot="1" x14ac:dyDescent="0.35">
      <c r="C11" s="21" t="s">
        <v>23</v>
      </c>
      <c r="D11" s="56" t="s">
        <v>56</v>
      </c>
      <c r="E11" s="57"/>
      <c r="F11" s="58"/>
      <c r="J11" s="12"/>
      <c r="K11" s="12"/>
    </row>
    <row r="12" spans="1:11" ht="19.5" thickBot="1" x14ac:dyDescent="0.35">
      <c r="A12" s="7"/>
      <c r="B12" s="17" t="s">
        <v>18</v>
      </c>
      <c r="C12" s="16"/>
      <c r="D12" s="9"/>
      <c r="E12" s="23"/>
      <c r="F12" s="13"/>
      <c r="G12" s="11"/>
      <c r="H12" s="11"/>
      <c r="I12" s="12"/>
    </row>
    <row r="13" spans="1:11" ht="30.75" thickBot="1" x14ac:dyDescent="0.3">
      <c r="A13" s="6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52</v>
      </c>
      <c r="J13" s="8"/>
    </row>
    <row r="14" spans="1:11" ht="15.75" thickBot="1" x14ac:dyDescent="0.3">
      <c r="A14" s="6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8"/>
    </row>
    <row r="15" spans="1:11" ht="15.75" thickBot="1" x14ac:dyDescent="0.3">
      <c r="A15" s="6"/>
      <c r="B15" s="47" t="s">
        <v>35</v>
      </c>
      <c r="C15" s="48"/>
      <c r="D15" s="48"/>
      <c r="E15" s="48"/>
      <c r="F15" s="49"/>
      <c r="G15" s="49"/>
      <c r="H15" s="49"/>
      <c r="I15" s="50"/>
      <c r="J15" s="8"/>
    </row>
    <row r="16" spans="1:11" ht="30.75" thickBot="1" x14ac:dyDescent="0.3">
      <c r="A16" s="6"/>
      <c r="B16" s="38">
        <v>1</v>
      </c>
      <c r="C16" s="35" t="s">
        <v>45</v>
      </c>
      <c r="D16" s="18" t="s">
        <v>4</v>
      </c>
      <c r="E16" s="26">
        <f>ROUNDUP(($G$41*80%)/2,0)</f>
        <v>328</v>
      </c>
      <c r="F16" s="33"/>
      <c r="G16" s="32">
        <f>ROUND($E$16*$F$16,2)</f>
        <v>0</v>
      </c>
      <c r="H16" s="32">
        <f>ROUND(G16*0.23,2)</f>
        <v>0</v>
      </c>
      <c r="I16" s="32">
        <f t="shared" ref="I16:I25" si="0">G16+H16</f>
        <v>0</v>
      </c>
      <c r="J16" s="37"/>
    </row>
    <row r="17" spans="1:10" ht="30.75" thickBot="1" x14ac:dyDescent="0.3">
      <c r="A17" s="6"/>
      <c r="B17" s="38">
        <f>B16+1</f>
        <v>2</v>
      </c>
      <c r="C17" s="35" t="s">
        <v>39</v>
      </c>
      <c r="D17" s="18" t="s">
        <v>4</v>
      </c>
      <c r="E17" s="26">
        <f>ROUNDUP(($G$41*80%)/2,0)</f>
        <v>328</v>
      </c>
      <c r="F17" s="33"/>
      <c r="G17" s="32">
        <f>ROUND($E$17*$F$17,2)</f>
        <v>0</v>
      </c>
      <c r="H17" s="32">
        <f t="shared" ref="H17:H25" si="1">ROUND(G17*0.23,2)</f>
        <v>0</v>
      </c>
      <c r="I17" s="32">
        <f t="shared" si="0"/>
        <v>0</v>
      </c>
      <c r="J17" s="37"/>
    </row>
    <row r="18" spans="1:10" ht="30.75" thickBot="1" x14ac:dyDescent="0.3">
      <c r="A18" s="6"/>
      <c r="B18" s="38">
        <f t="shared" ref="B18:B33" si="2">B17+1</f>
        <v>3</v>
      </c>
      <c r="C18" s="35" t="s">
        <v>46</v>
      </c>
      <c r="D18" s="18" t="s">
        <v>4</v>
      </c>
      <c r="E18" s="26">
        <f>ROUNDUP($G$41/4,0)</f>
        <v>205</v>
      </c>
      <c r="F18" s="33"/>
      <c r="G18" s="32">
        <f>ROUND($E$18*$F$18,2)</f>
        <v>0</v>
      </c>
      <c r="H18" s="32">
        <f t="shared" si="1"/>
        <v>0</v>
      </c>
      <c r="I18" s="32">
        <f t="shared" si="0"/>
        <v>0</v>
      </c>
      <c r="J18" s="8"/>
    </row>
    <row r="19" spans="1:10" ht="75.75" thickBot="1" x14ac:dyDescent="0.3">
      <c r="A19" s="6"/>
      <c r="B19" s="38">
        <f t="shared" si="2"/>
        <v>4</v>
      </c>
      <c r="C19" s="35" t="s">
        <v>57</v>
      </c>
      <c r="D19" s="18" t="s">
        <v>4</v>
      </c>
      <c r="E19" s="26">
        <f>ROUNDUP($G$41/4,0)</f>
        <v>205</v>
      </c>
      <c r="F19" s="32">
        <f>F18*0.8</f>
        <v>0</v>
      </c>
      <c r="G19" s="32">
        <f>ROUND($E$19*$F$19,2)</f>
        <v>0</v>
      </c>
      <c r="H19" s="32">
        <f t="shared" si="1"/>
        <v>0</v>
      </c>
      <c r="I19" s="32">
        <f t="shared" si="0"/>
        <v>0</v>
      </c>
      <c r="J19" s="8"/>
    </row>
    <row r="20" spans="1:10" ht="15.75" thickBot="1" x14ac:dyDescent="0.3">
      <c r="A20" s="6"/>
      <c r="B20" s="38">
        <v>5</v>
      </c>
      <c r="C20" s="35" t="s">
        <v>59</v>
      </c>
      <c r="D20" s="18" t="s">
        <v>4</v>
      </c>
      <c r="E20" s="26">
        <f>ROUNDUP($G$41/4,0)</f>
        <v>205</v>
      </c>
      <c r="F20" s="33"/>
      <c r="G20" s="32"/>
      <c r="H20" s="32"/>
      <c r="I20" s="32"/>
      <c r="J20" s="8"/>
    </row>
    <row r="21" spans="1:10" ht="75.75" thickBot="1" x14ac:dyDescent="0.3">
      <c r="A21" s="6"/>
      <c r="B21" s="38">
        <v>6</v>
      </c>
      <c r="C21" s="35" t="s">
        <v>58</v>
      </c>
      <c r="D21" s="18" t="s">
        <v>4</v>
      </c>
      <c r="E21" s="26">
        <f>ROUNDUP($G$41/4,0)</f>
        <v>205</v>
      </c>
      <c r="F21" s="32">
        <f>(F18*0.2)+F20</f>
        <v>0</v>
      </c>
      <c r="G21" s="32">
        <f>ROUND($E$21*$F$21,2)</f>
        <v>0</v>
      </c>
      <c r="H21" s="32">
        <f t="shared" si="1"/>
        <v>0</v>
      </c>
      <c r="I21" s="32">
        <f t="shared" si="0"/>
        <v>0</v>
      </c>
      <c r="J21" s="8"/>
    </row>
    <row r="22" spans="1:10" ht="30.75" thickBot="1" x14ac:dyDescent="0.3">
      <c r="A22" s="6"/>
      <c r="B22" s="38">
        <f t="shared" si="2"/>
        <v>7</v>
      </c>
      <c r="C22" s="35" t="s">
        <v>40</v>
      </c>
      <c r="D22" s="18" t="s">
        <v>4</v>
      </c>
      <c r="E22" s="26">
        <f>ROUNDDOWN(G41/2,0)</f>
        <v>410</v>
      </c>
      <c r="F22" s="33"/>
      <c r="G22" s="32">
        <f>ROUND($E$22*$F$22,2)</f>
        <v>0</v>
      </c>
      <c r="H22" s="32">
        <f t="shared" si="1"/>
        <v>0</v>
      </c>
      <c r="I22" s="32">
        <f t="shared" si="0"/>
        <v>0</v>
      </c>
      <c r="J22" s="8"/>
    </row>
    <row r="23" spans="1:10" ht="30.75" thickBot="1" x14ac:dyDescent="0.3">
      <c r="A23" s="6"/>
      <c r="B23" s="38">
        <f t="shared" si="2"/>
        <v>8</v>
      </c>
      <c r="C23" s="35" t="s">
        <v>5</v>
      </c>
      <c r="D23" s="18" t="s">
        <v>4</v>
      </c>
      <c r="E23" s="26">
        <f>G41</f>
        <v>820</v>
      </c>
      <c r="F23" s="33"/>
      <c r="G23" s="32">
        <f>ROUND($E$23*$F$23,2)</f>
        <v>0</v>
      </c>
      <c r="H23" s="32">
        <f t="shared" si="1"/>
        <v>0</v>
      </c>
      <c r="I23" s="32">
        <f t="shared" si="0"/>
        <v>0</v>
      </c>
      <c r="J23" s="8"/>
    </row>
    <row r="24" spans="1:10" ht="30.75" thickBot="1" x14ac:dyDescent="0.3">
      <c r="A24" s="6"/>
      <c r="B24" s="38">
        <f t="shared" si="2"/>
        <v>9</v>
      </c>
      <c r="C24" s="35" t="s">
        <v>47</v>
      </c>
      <c r="D24" s="18" t="s">
        <v>6</v>
      </c>
      <c r="E24" s="26">
        <f>E18+E19</f>
        <v>410</v>
      </c>
      <c r="F24" s="33"/>
      <c r="G24" s="32">
        <f>ROUND($E$24*$F$24,2)</f>
        <v>0</v>
      </c>
      <c r="H24" s="32">
        <f t="shared" si="1"/>
        <v>0</v>
      </c>
      <c r="I24" s="32">
        <f t="shared" si="0"/>
        <v>0</v>
      </c>
      <c r="J24" s="8"/>
    </row>
    <row r="25" spans="1:10" ht="30.75" thickBot="1" x14ac:dyDescent="0.3">
      <c r="A25" s="6"/>
      <c r="B25" s="38">
        <f t="shared" si="2"/>
        <v>10</v>
      </c>
      <c r="C25" s="35" t="s">
        <v>48</v>
      </c>
      <c r="D25" s="18" t="s">
        <v>8</v>
      </c>
      <c r="E25" s="26">
        <f>G41*1</f>
        <v>820</v>
      </c>
      <c r="F25" s="33"/>
      <c r="G25" s="32">
        <f>ROUND($E$25*$F$25,2)</f>
        <v>0</v>
      </c>
      <c r="H25" s="32">
        <f t="shared" si="1"/>
        <v>0</v>
      </c>
      <c r="I25" s="32">
        <f t="shared" si="0"/>
        <v>0</v>
      </c>
      <c r="J25" s="37"/>
    </row>
    <row r="26" spans="1:10" ht="45.75" thickBot="1" x14ac:dyDescent="0.3">
      <c r="A26" s="6"/>
      <c r="B26" s="38">
        <f t="shared" si="2"/>
        <v>11</v>
      </c>
      <c r="C26" s="35" t="s">
        <v>9</v>
      </c>
      <c r="D26" s="18" t="s">
        <v>10</v>
      </c>
      <c r="E26" s="31"/>
      <c r="F26" s="33"/>
      <c r="G26" s="31"/>
      <c r="H26" s="31"/>
      <c r="I26" s="31"/>
      <c r="J26" s="8"/>
    </row>
    <row r="27" spans="1:10" ht="45.75" thickBot="1" x14ac:dyDescent="0.3">
      <c r="A27" s="6"/>
      <c r="B27" s="38">
        <f t="shared" si="2"/>
        <v>12</v>
      </c>
      <c r="C27" s="35" t="s">
        <v>11</v>
      </c>
      <c r="D27" s="18" t="s">
        <v>10</v>
      </c>
      <c r="E27" s="31"/>
      <c r="F27" s="33"/>
      <c r="G27" s="31"/>
      <c r="H27" s="31"/>
      <c r="I27" s="31"/>
      <c r="J27" s="8"/>
    </row>
    <row r="28" spans="1:10" ht="45.75" thickBot="1" x14ac:dyDescent="0.3">
      <c r="A28" s="6"/>
      <c r="B28" s="38">
        <f t="shared" si="2"/>
        <v>13</v>
      </c>
      <c r="C28" s="35" t="s">
        <v>12</v>
      </c>
      <c r="D28" s="18" t="s">
        <v>10</v>
      </c>
      <c r="E28" s="31"/>
      <c r="F28" s="33"/>
      <c r="G28" s="31"/>
      <c r="H28" s="31"/>
      <c r="I28" s="31"/>
      <c r="J28" s="8"/>
    </row>
    <row r="29" spans="1:10" ht="45.75" thickBot="1" x14ac:dyDescent="0.3">
      <c r="A29" s="6"/>
      <c r="B29" s="38">
        <f t="shared" si="2"/>
        <v>14</v>
      </c>
      <c r="C29" s="35" t="s">
        <v>13</v>
      </c>
      <c r="D29" s="18" t="s">
        <v>8</v>
      </c>
      <c r="E29" s="31"/>
      <c r="F29" s="33"/>
      <c r="G29" s="31"/>
      <c r="H29" s="31"/>
      <c r="I29" s="31"/>
      <c r="J29" s="8"/>
    </row>
    <row r="30" spans="1:10" ht="45.75" thickBot="1" x14ac:dyDescent="0.3">
      <c r="A30" s="6"/>
      <c r="B30" s="38">
        <f t="shared" si="2"/>
        <v>15</v>
      </c>
      <c r="C30" s="35" t="s">
        <v>14</v>
      </c>
      <c r="D30" s="18" t="s">
        <v>15</v>
      </c>
      <c r="E30" s="31"/>
      <c r="F30" s="33"/>
      <c r="G30" s="31"/>
      <c r="H30" s="31"/>
      <c r="I30" s="31"/>
      <c r="J30" s="8"/>
    </row>
    <row r="31" spans="1:10" ht="33.75" customHeight="1" thickBot="1" x14ac:dyDescent="0.3">
      <c r="A31" s="6"/>
      <c r="B31" s="38">
        <f t="shared" si="2"/>
        <v>16</v>
      </c>
      <c r="C31" s="62" t="s">
        <v>42</v>
      </c>
      <c r="D31" s="63"/>
      <c r="E31" s="26">
        <f>ROUND(G41*3.5%,0)</f>
        <v>29</v>
      </c>
      <c r="F31" s="31"/>
      <c r="G31" s="32">
        <f>ROUND(E31*(F26*120+F29*40+F30),2)</f>
        <v>0</v>
      </c>
      <c r="H31" s="32">
        <f>ROUND($G$31*0.23,2)</f>
        <v>0</v>
      </c>
      <c r="I31" s="32">
        <f t="shared" ref="I31:I33" si="3">G31+H31</f>
        <v>0</v>
      </c>
      <c r="J31" s="8"/>
    </row>
    <row r="32" spans="1:10" ht="35.25" customHeight="1" thickBot="1" x14ac:dyDescent="0.3">
      <c r="A32" s="6"/>
      <c r="B32" s="38">
        <f t="shared" si="2"/>
        <v>17</v>
      </c>
      <c r="C32" s="62" t="s">
        <v>43</v>
      </c>
      <c r="D32" s="63"/>
      <c r="E32" s="26">
        <f>ROUND(G41*1%,0)</f>
        <v>8</v>
      </c>
      <c r="F32" s="31"/>
      <c r="G32" s="32">
        <f>ROUND(E32*(F27*120+F29*80+F30),2)</f>
        <v>0</v>
      </c>
      <c r="H32" s="32">
        <f>ROUND($G$32*0.23,2)</f>
        <v>0</v>
      </c>
      <c r="I32" s="32">
        <f t="shared" si="3"/>
        <v>0</v>
      </c>
      <c r="J32" s="8"/>
    </row>
    <row r="33" spans="1:10" ht="30.75" customHeight="1" thickBot="1" x14ac:dyDescent="0.3">
      <c r="A33" s="6"/>
      <c r="B33" s="38">
        <f t="shared" si="2"/>
        <v>18</v>
      </c>
      <c r="C33" s="62" t="s">
        <v>44</v>
      </c>
      <c r="D33" s="63"/>
      <c r="E33" s="26">
        <f>ROUND(G41*2%,0)</f>
        <v>16</v>
      </c>
      <c r="F33" s="31"/>
      <c r="G33" s="32">
        <f>ROUND(E33*(F28*120+F29*40+F30),2)</f>
        <v>0</v>
      </c>
      <c r="H33" s="32">
        <f>ROUND($G$33*0.23,2)</f>
        <v>0</v>
      </c>
      <c r="I33" s="32">
        <f t="shared" si="3"/>
        <v>0</v>
      </c>
      <c r="J33" s="8"/>
    </row>
    <row r="34" spans="1:10" ht="31.5" customHeight="1" thickBot="1" x14ac:dyDescent="0.3">
      <c r="A34" s="6"/>
      <c r="B34" s="51" t="s">
        <v>53</v>
      </c>
      <c r="C34" s="52"/>
      <c r="D34" s="52"/>
      <c r="E34" s="52"/>
      <c r="F34" s="52"/>
      <c r="G34" s="32">
        <f>SUM(G16:G25,G31:G33)</f>
        <v>0</v>
      </c>
      <c r="H34" s="32">
        <f>SUM(H16:H25,H31:H33)</f>
        <v>0</v>
      </c>
      <c r="I34" s="28">
        <f>SUM(G34:H34)</f>
        <v>0</v>
      </c>
      <c r="J34" s="29"/>
    </row>
    <row r="35" spans="1:10" ht="15.75" thickBot="1" x14ac:dyDescent="0.3">
      <c r="A35" s="6"/>
      <c r="B35" s="47" t="s">
        <v>36</v>
      </c>
      <c r="C35" s="48"/>
      <c r="D35" s="48"/>
      <c r="E35" s="48"/>
      <c r="F35" s="49"/>
      <c r="G35" s="49"/>
      <c r="H35" s="49"/>
      <c r="I35" s="50"/>
      <c r="J35" s="8"/>
    </row>
    <row r="36" spans="1:10" ht="30.75" thickBot="1" x14ac:dyDescent="0.3">
      <c r="A36" s="6"/>
      <c r="B36" s="38">
        <f>B33+1</f>
        <v>19</v>
      </c>
      <c r="C36" s="4" t="s">
        <v>49</v>
      </c>
      <c r="D36" s="18" t="s">
        <v>7</v>
      </c>
      <c r="E36" s="42">
        <f>G41*60</f>
        <v>49200</v>
      </c>
      <c r="F36" s="33"/>
      <c r="G36" s="27">
        <f>ROUND($E$36*$F$36,2)</f>
        <v>0</v>
      </c>
      <c r="H36" s="27">
        <f>ROUND($G$36*0.23,2)</f>
        <v>0</v>
      </c>
      <c r="I36" s="27">
        <f>G36+H36</f>
        <v>0</v>
      </c>
      <c r="J36" s="8"/>
    </row>
    <row r="37" spans="1:10" ht="30.75" thickBot="1" x14ac:dyDescent="0.3">
      <c r="A37" s="6"/>
      <c r="B37" s="38">
        <f>B36+1</f>
        <v>20</v>
      </c>
      <c r="C37" s="4" t="s">
        <v>50</v>
      </c>
      <c r="D37" s="18" t="s">
        <v>8</v>
      </c>
      <c r="E37" s="26">
        <f>G41*3</f>
        <v>2460</v>
      </c>
      <c r="F37" s="33"/>
      <c r="G37" s="27">
        <f>ROUND($E$37*$F$37,2)</f>
        <v>0</v>
      </c>
      <c r="H37" s="27">
        <f>ROUND($G$37*0.23,2)</f>
        <v>0</v>
      </c>
      <c r="I37" s="27">
        <f>G37+H37</f>
        <v>0</v>
      </c>
      <c r="J37" s="8"/>
    </row>
    <row r="38" spans="1:10" ht="34.5" customHeight="1" thickBot="1" x14ac:dyDescent="0.3">
      <c r="A38" s="6"/>
      <c r="B38" s="51" t="s">
        <v>54</v>
      </c>
      <c r="C38" s="52"/>
      <c r="D38" s="52"/>
      <c r="E38" s="52"/>
      <c r="F38" s="52"/>
      <c r="G38" s="32">
        <f>SUM(G36:G37)</f>
        <v>0</v>
      </c>
      <c r="H38" s="32">
        <f>SUM(H36:H37)</f>
        <v>0</v>
      </c>
      <c r="I38" s="28">
        <f>SUM(G38:H38)</f>
        <v>0</v>
      </c>
      <c r="J38" s="29"/>
    </row>
    <row r="39" spans="1:10" ht="15.75" thickBot="1" x14ac:dyDescent="0.3">
      <c r="B39" s="7"/>
      <c r="C39" s="13"/>
      <c r="D39" s="13"/>
      <c r="E39" s="13"/>
      <c r="F39" s="7"/>
      <c r="G39" s="7"/>
      <c r="H39" s="7"/>
      <c r="I39" s="7"/>
    </row>
    <row r="40" spans="1:10" ht="30.75" thickBot="1" x14ac:dyDescent="0.3">
      <c r="B40" s="6"/>
      <c r="F40" s="8"/>
      <c r="G40" s="36" t="s">
        <v>16</v>
      </c>
      <c r="H40" s="36" t="s">
        <v>37</v>
      </c>
      <c r="I40" s="36" t="s">
        <v>28</v>
      </c>
    </row>
    <row r="41" spans="1:10" x14ac:dyDescent="0.25">
      <c r="C41" s="73" t="s">
        <v>33</v>
      </c>
      <c r="D41" s="74"/>
      <c r="E41" s="74"/>
      <c r="G41" s="30">
        <v>820</v>
      </c>
      <c r="H41" s="30">
        <f>G34+G38</f>
        <v>0</v>
      </c>
      <c r="I41" s="30">
        <f>I34+I38</f>
        <v>0</v>
      </c>
      <c r="J41" s="37"/>
    </row>
    <row r="42" spans="1:10" ht="14.25" customHeight="1" x14ac:dyDescent="0.25">
      <c r="C42" s="75" t="s">
        <v>60</v>
      </c>
      <c r="D42" s="76"/>
      <c r="E42" s="77"/>
    </row>
    <row r="43" spans="1:10" x14ac:dyDescent="0.25">
      <c r="B43" s="64" t="s">
        <v>30</v>
      </c>
      <c r="C43" s="67" t="s">
        <v>31</v>
      </c>
      <c r="D43" s="67"/>
      <c r="E43" s="67"/>
      <c r="F43" s="67"/>
      <c r="G43" s="67"/>
      <c r="H43" s="67"/>
      <c r="I43" s="68"/>
    </row>
    <row r="44" spans="1:10" x14ac:dyDescent="0.25">
      <c r="A44" s="6"/>
      <c r="B44" s="65"/>
      <c r="C44" s="69"/>
      <c r="D44" s="69"/>
      <c r="E44" s="69"/>
      <c r="F44" s="69"/>
      <c r="G44" s="69"/>
      <c r="H44" s="69"/>
      <c r="I44" s="70"/>
    </row>
    <row r="45" spans="1:10" x14ac:dyDescent="0.25">
      <c r="A45" s="6"/>
      <c r="B45" s="66"/>
      <c r="C45" s="71"/>
      <c r="D45" s="71"/>
      <c r="E45" s="71"/>
      <c r="F45" s="71"/>
      <c r="G45" s="71"/>
      <c r="H45" s="71"/>
      <c r="I45" s="72"/>
    </row>
    <row r="46" spans="1:10" ht="15.75" thickBot="1" x14ac:dyDescent="0.3"/>
    <row r="47" spans="1:10" ht="15.75" thickBot="1" x14ac:dyDescent="0.3">
      <c r="B47" s="40" t="s">
        <v>24</v>
      </c>
      <c r="C47" s="21"/>
      <c r="G47" s="5" t="s">
        <v>26</v>
      </c>
    </row>
    <row r="48" spans="1:10" ht="15.75" thickBot="1" x14ac:dyDescent="0.3">
      <c r="B48" s="40" t="s">
        <v>25</v>
      </c>
      <c r="C48" s="21"/>
      <c r="G48" s="10" t="s">
        <v>27</v>
      </c>
      <c r="H48" s="10"/>
    </row>
    <row r="49" spans="2:9" ht="15.75" thickBot="1" x14ac:dyDescent="0.3">
      <c r="B49" s="7"/>
    </row>
    <row r="50" spans="2:9" ht="30.75" customHeight="1" thickBot="1" x14ac:dyDescent="0.3">
      <c r="G50" s="61" t="s">
        <v>51</v>
      </c>
      <c r="H50" s="57"/>
      <c r="I50" s="58"/>
    </row>
    <row r="52" spans="2:9" x14ac:dyDescent="0.25">
      <c r="E52" s="19"/>
    </row>
    <row r="53" spans="2:9" ht="23.25" customHeight="1" x14ac:dyDescent="0.25">
      <c r="E53" s="12"/>
    </row>
  </sheetData>
  <sheetProtection algorithmName="SHA-512" hashValue="r2r8QQkfMAp3DgNTy23a9NtQUpAZXVesFwo5jJ8AJlBez8ERzfDYlyTLdpz0RRBhEX5nkIuR9diwJrM1SPE+NA==" saltValue="Pof5+1yVndgZ6M4y0u5HdA==" spinCount="100000" sheet="1" formatCells="0" formatColumns="0" formatRows="0" insertColumns="0" insertRows="0" insertHyperlinks="0" deleteColumns="0" deleteRows="0" sort="0" autoFilter="0" pivotTables="0"/>
  <mergeCells count="17">
    <mergeCell ref="C41:E41"/>
    <mergeCell ref="C42:E42"/>
    <mergeCell ref="B43:B45"/>
    <mergeCell ref="C43:I45"/>
    <mergeCell ref="G50:I50"/>
    <mergeCell ref="B38:F38"/>
    <mergeCell ref="C3:F3"/>
    <mergeCell ref="C5:D5"/>
    <mergeCell ref="C6:D6"/>
    <mergeCell ref="D10:F10"/>
    <mergeCell ref="D11:F11"/>
    <mergeCell ref="B15:I15"/>
    <mergeCell ref="C31:D31"/>
    <mergeCell ref="C32:D32"/>
    <mergeCell ref="C33:D33"/>
    <mergeCell ref="B34:F34"/>
    <mergeCell ref="B35:I35"/>
  </mergeCells>
  <pageMargins left="0.23622047244094491" right="0.23622047244094491" top="0.55000000000000004" bottom="0.54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Cześć 1 - lubelskie</vt:lpstr>
      <vt:lpstr>Cześć 2 - opolskie</vt:lpstr>
      <vt:lpstr>Cześć 3 - zachodnio-pomorskie</vt:lpstr>
      <vt:lpstr>Arkusz1</vt:lpstr>
      <vt:lpstr>'Cześć 1 - lubelskie'!Obszar_wydruku</vt:lpstr>
      <vt:lpstr>'Cześć 2 - opolskie'!Obszar_wydruku</vt:lpstr>
      <vt:lpstr>'Cześć 3 - zachodnio-pomorskie'!Obszar_wydruku</vt:lpstr>
      <vt:lpstr>'Cześć 1 - lubelskie'!OLE_LINK15</vt:lpstr>
      <vt:lpstr>'Cześć 2 - opolskie'!OLE_LINK15</vt:lpstr>
      <vt:lpstr>'Cześć 3 - zachodnio-pomorskie'!OLE_LINK15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Suliński Krzysztof</cp:lastModifiedBy>
  <cp:lastPrinted>2019-01-31T11:12:21Z</cp:lastPrinted>
  <dcterms:created xsi:type="dcterms:W3CDTF">2018-05-14T12:41:30Z</dcterms:created>
  <dcterms:modified xsi:type="dcterms:W3CDTF">2019-08-08T09:36:35Z</dcterms:modified>
</cp:coreProperties>
</file>