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Z:\zakupy\RFP\2019_Partnerzy serwisowi_7W\6 - Zapytanie ofertowe - zmiany\2019-03-08\"/>
    </mc:Choice>
  </mc:AlternateContent>
  <bookViews>
    <workbookView xWindow="0" yWindow="0" windowWidth="28800" windowHeight="13770" tabRatio="739"/>
  </bookViews>
  <sheets>
    <sheet name="Cześć 1 - dolnośląskie" sheetId="2" r:id="rId1"/>
    <sheet name="Część 2 - kujawsko-pomorskie" sheetId="4" r:id="rId2"/>
    <sheet name="Cześć 3 - mazowieckie" sheetId="5" r:id="rId3"/>
    <sheet name="Część 4 - pomorskie" sheetId="6" r:id="rId4"/>
    <sheet name="Część 5 - małopolskie" sheetId="7" r:id="rId5"/>
    <sheet name="Część 6 - podkarpackie" sheetId="8" r:id="rId6"/>
    <sheet name="Część 7 - śląskie" sheetId="9" r:id="rId7"/>
    <sheet name="Arkusz1" sheetId="3" state="hidden" r:id="rId8"/>
  </sheets>
  <definedNames>
    <definedName name="_xlnm.Print_Area" localSheetId="0">'Cześć 1 - dolnośląskie'!$A$1:$I$50</definedName>
    <definedName name="OLE_LINK15" localSheetId="0">'Cześć 1 - dolnośląskie'!$C$10</definedName>
  </definedNames>
  <calcPr calcId="162913"/>
</workbook>
</file>

<file path=xl/calcChain.xml><?xml version="1.0" encoding="utf-8"?>
<calcChain xmlns="http://schemas.openxmlformats.org/spreadsheetml/2006/main">
  <c r="G17" i="9" l="1"/>
  <c r="G18" i="9"/>
  <c r="H18" i="9" s="1"/>
  <c r="G19" i="9"/>
  <c r="G20" i="9"/>
  <c r="H20" i="9" s="1"/>
  <c r="G21" i="9"/>
  <c r="G22" i="9"/>
  <c r="H22" i="9" s="1"/>
  <c r="G16" i="9"/>
  <c r="H16" i="9" s="1"/>
  <c r="H17" i="9"/>
  <c r="H19" i="9"/>
  <c r="H21" i="9"/>
  <c r="H19" i="8"/>
  <c r="H20" i="8"/>
  <c r="H21" i="8"/>
  <c r="H22" i="8"/>
  <c r="H17" i="7"/>
  <c r="H18" i="7"/>
  <c r="H19" i="7"/>
  <c r="H20" i="7"/>
  <c r="H21" i="7"/>
  <c r="H22" i="7"/>
  <c r="H16" i="7"/>
  <c r="H18" i="6"/>
  <c r="H19" i="6"/>
  <c r="H20" i="6"/>
  <c r="H21" i="6"/>
  <c r="H22" i="6"/>
  <c r="H22" i="5"/>
  <c r="H17" i="2"/>
  <c r="H18" i="2"/>
  <c r="H19" i="2"/>
  <c r="H20" i="2"/>
  <c r="H21" i="2"/>
  <c r="H22" i="2"/>
  <c r="H28" i="4"/>
  <c r="E33" i="9" l="1"/>
  <c r="E33" i="8"/>
  <c r="E33" i="7"/>
  <c r="E33" i="6"/>
  <c r="E33" i="5"/>
  <c r="E33" i="4"/>
  <c r="E33" i="2"/>
  <c r="E34" i="9" l="1"/>
  <c r="G34" i="9" s="1"/>
  <c r="G33" i="9"/>
  <c r="E30" i="9"/>
  <c r="G30" i="9" s="1"/>
  <c r="E29" i="9"/>
  <c r="G29" i="9" s="1"/>
  <c r="E28" i="9"/>
  <c r="G28" i="9" s="1"/>
  <c r="E22" i="9"/>
  <c r="E20" i="9"/>
  <c r="E19" i="9"/>
  <c r="E18" i="9"/>
  <c r="E21" i="9" s="1"/>
  <c r="E17" i="9"/>
  <c r="B17" i="9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3" i="9" s="1"/>
  <c r="B34" i="9" s="1"/>
  <c r="E16" i="9"/>
  <c r="E34" i="8"/>
  <c r="G34" i="8" s="1"/>
  <c r="G33" i="8"/>
  <c r="E30" i="8"/>
  <c r="G30" i="8" s="1"/>
  <c r="E29" i="8"/>
  <c r="G29" i="8" s="1"/>
  <c r="E28" i="8"/>
  <c r="G28" i="8" s="1"/>
  <c r="E22" i="8"/>
  <c r="G22" i="8" s="1"/>
  <c r="E20" i="8"/>
  <c r="G20" i="8" s="1"/>
  <c r="E19" i="8"/>
  <c r="G19" i="8" s="1"/>
  <c r="E18" i="8"/>
  <c r="G18" i="8" s="1"/>
  <c r="H18" i="8" s="1"/>
  <c r="E17" i="8"/>
  <c r="G17" i="8" s="1"/>
  <c r="H17" i="8" s="1"/>
  <c r="B17" i="8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3" i="8" s="1"/>
  <c r="B34" i="8" s="1"/>
  <c r="E16" i="8"/>
  <c r="G16" i="8" s="1"/>
  <c r="H16" i="8" s="1"/>
  <c r="E34" i="7"/>
  <c r="G34" i="7" s="1"/>
  <c r="G33" i="7"/>
  <c r="E30" i="7"/>
  <c r="G30" i="7" s="1"/>
  <c r="E29" i="7"/>
  <c r="G29" i="7" s="1"/>
  <c r="E28" i="7"/>
  <c r="G28" i="7" s="1"/>
  <c r="E22" i="7"/>
  <c r="G22" i="7" s="1"/>
  <c r="E20" i="7"/>
  <c r="G20" i="7" s="1"/>
  <c r="E19" i="7"/>
  <c r="G19" i="7" s="1"/>
  <c r="E18" i="7"/>
  <c r="G18" i="7" s="1"/>
  <c r="E17" i="7"/>
  <c r="G17" i="7" s="1"/>
  <c r="B17" i="7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3" i="7" s="1"/>
  <c r="B34" i="7" s="1"/>
  <c r="E16" i="7"/>
  <c r="G16" i="7" s="1"/>
  <c r="E34" i="6"/>
  <c r="G34" i="6" s="1"/>
  <c r="H34" i="6" s="1"/>
  <c r="G33" i="6"/>
  <c r="H33" i="6" s="1"/>
  <c r="I33" i="6" s="1"/>
  <c r="E30" i="6"/>
  <c r="G30" i="6" s="1"/>
  <c r="E29" i="6"/>
  <c r="G29" i="6" s="1"/>
  <c r="E28" i="6"/>
  <c r="G28" i="6" s="1"/>
  <c r="E22" i="6"/>
  <c r="G22" i="6" s="1"/>
  <c r="E20" i="6"/>
  <c r="G20" i="6" s="1"/>
  <c r="E19" i="6"/>
  <c r="G19" i="6" s="1"/>
  <c r="E18" i="6"/>
  <c r="G18" i="6" s="1"/>
  <c r="E17" i="6"/>
  <c r="G17" i="6" s="1"/>
  <c r="H17" i="6" s="1"/>
  <c r="B17" i="6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3" i="6" s="1"/>
  <c r="B34" i="6" s="1"/>
  <c r="E16" i="6"/>
  <c r="G16" i="6" s="1"/>
  <c r="H16" i="6" s="1"/>
  <c r="E34" i="5"/>
  <c r="G34" i="5" s="1"/>
  <c r="H34" i="5" s="1"/>
  <c r="I34" i="5" s="1"/>
  <c r="G33" i="5"/>
  <c r="E30" i="5"/>
  <c r="G30" i="5" s="1"/>
  <c r="H30" i="5" s="1"/>
  <c r="I30" i="5" s="1"/>
  <c r="G29" i="5"/>
  <c r="H29" i="5" s="1"/>
  <c r="I29" i="5" s="1"/>
  <c r="E29" i="5"/>
  <c r="E28" i="5"/>
  <c r="G28" i="5" s="1"/>
  <c r="G22" i="5"/>
  <c r="I22" i="5" s="1"/>
  <c r="E22" i="5"/>
  <c r="G20" i="5"/>
  <c r="H20" i="5" s="1"/>
  <c r="E20" i="5"/>
  <c r="G19" i="5"/>
  <c r="E19" i="5"/>
  <c r="E18" i="5"/>
  <c r="E21" i="5" s="1"/>
  <c r="G21" i="5" s="1"/>
  <c r="B18" i="5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3" i="5" s="1"/>
  <c r="B34" i="5" s="1"/>
  <c r="E17" i="5"/>
  <c r="G17" i="5" s="1"/>
  <c r="H17" i="5" s="1"/>
  <c r="B17" i="5"/>
  <c r="G16" i="5"/>
  <c r="H16" i="5" s="1"/>
  <c r="E16" i="5"/>
  <c r="E34" i="4"/>
  <c r="G34" i="4" s="1"/>
  <c r="G33" i="4"/>
  <c r="H33" i="4" s="1"/>
  <c r="I33" i="4" s="1"/>
  <c r="E30" i="4"/>
  <c r="G30" i="4" s="1"/>
  <c r="H30" i="4" s="1"/>
  <c r="I30" i="4" s="1"/>
  <c r="E29" i="4"/>
  <c r="G29" i="4" s="1"/>
  <c r="H29" i="4" s="1"/>
  <c r="I29" i="4" s="1"/>
  <c r="E28" i="4"/>
  <c r="G28" i="4" s="1"/>
  <c r="G22" i="4"/>
  <c r="E22" i="4"/>
  <c r="E20" i="4"/>
  <c r="G20" i="4" s="1"/>
  <c r="H20" i="4" s="1"/>
  <c r="G19" i="4"/>
  <c r="H19" i="4" s="1"/>
  <c r="E19" i="4"/>
  <c r="E18" i="4"/>
  <c r="E21" i="4" s="1"/>
  <c r="G21" i="4" s="1"/>
  <c r="B18" i="4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3" i="4" s="1"/>
  <c r="B34" i="4" s="1"/>
  <c r="G17" i="4"/>
  <c r="H17" i="4" s="1"/>
  <c r="E17" i="4"/>
  <c r="B17" i="4"/>
  <c r="E16" i="4"/>
  <c r="G16" i="4" s="1"/>
  <c r="H16" i="4" s="1"/>
  <c r="E22" i="2"/>
  <c r="H21" i="5" l="1"/>
  <c r="I21" i="5" s="1"/>
  <c r="H19" i="5"/>
  <c r="I19" i="5" s="1"/>
  <c r="H22" i="4"/>
  <c r="I22" i="4" s="1"/>
  <c r="H21" i="4"/>
  <c r="I21" i="4" s="1"/>
  <c r="I17" i="4"/>
  <c r="G35" i="4"/>
  <c r="G35" i="9"/>
  <c r="H33" i="9"/>
  <c r="I33" i="9" s="1"/>
  <c r="I17" i="9"/>
  <c r="I16" i="9"/>
  <c r="I21" i="9"/>
  <c r="H29" i="9"/>
  <c r="I29" i="9" s="1"/>
  <c r="I20" i="9"/>
  <c r="H30" i="9"/>
  <c r="I30" i="9" s="1"/>
  <c r="H28" i="9"/>
  <c r="I28" i="9" s="1"/>
  <c r="I22" i="9"/>
  <c r="I19" i="9"/>
  <c r="H34" i="9"/>
  <c r="G35" i="8"/>
  <c r="H33" i="8"/>
  <c r="I33" i="8" s="1"/>
  <c r="H28" i="8"/>
  <c r="I28" i="8" s="1"/>
  <c r="I20" i="8"/>
  <c r="H30" i="8"/>
  <c r="I30" i="8" s="1"/>
  <c r="I17" i="8"/>
  <c r="I16" i="8"/>
  <c r="H29" i="8"/>
  <c r="I29" i="8" s="1"/>
  <c r="I18" i="8"/>
  <c r="I22" i="8"/>
  <c r="I19" i="8"/>
  <c r="E21" i="8"/>
  <c r="G21" i="8" s="1"/>
  <c r="G31" i="8" s="1"/>
  <c r="H34" i="8"/>
  <c r="G35" i="7"/>
  <c r="H33" i="7"/>
  <c r="I33" i="7" s="1"/>
  <c r="I17" i="7"/>
  <c r="H29" i="7"/>
  <c r="I29" i="7"/>
  <c r="H28" i="7"/>
  <c r="I28" i="7" s="1"/>
  <c r="I20" i="7"/>
  <c r="H30" i="7"/>
  <c r="I30" i="7" s="1"/>
  <c r="I18" i="7"/>
  <c r="I22" i="7"/>
  <c r="I19" i="7"/>
  <c r="E21" i="7"/>
  <c r="G21" i="7" s="1"/>
  <c r="G31" i="7" s="1"/>
  <c r="H34" i="7"/>
  <c r="E21" i="6"/>
  <c r="G21" i="6" s="1"/>
  <c r="G31" i="6" s="1"/>
  <c r="G35" i="6"/>
  <c r="H29" i="6"/>
  <c r="I29" i="6" s="1"/>
  <c r="I21" i="6"/>
  <c r="H30" i="6"/>
  <c r="I30" i="6" s="1"/>
  <c r="H28" i="6"/>
  <c r="I28" i="6" s="1"/>
  <c r="I20" i="6"/>
  <c r="I18" i="6"/>
  <c r="I17" i="6"/>
  <c r="I16" i="6"/>
  <c r="I22" i="6"/>
  <c r="I19" i="6"/>
  <c r="I34" i="6"/>
  <c r="H35" i="6"/>
  <c r="G35" i="5"/>
  <c r="H33" i="5"/>
  <c r="H35" i="5" s="1"/>
  <c r="G18" i="5"/>
  <c r="I17" i="5"/>
  <c r="I20" i="5"/>
  <c r="H28" i="5"/>
  <c r="I28" i="5" s="1"/>
  <c r="G18" i="4"/>
  <c r="I19" i="4"/>
  <c r="H34" i="4"/>
  <c r="I34" i="4" s="1"/>
  <c r="I16" i="4"/>
  <c r="I20" i="4"/>
  <c r="I28" i="4"/>
  <c r="G22" i="2"/>
  <c r="E16" i="2"/>
  <c r="H18" i="5" l="1"/>
  <c r="I18" i="5" s="1"/>
  <c r="H18" i="4"/>
  <c r="H31" i="4" s="1"/>
  <c r="H35" i="9"/>
  <c r="I35" i="9" s="1"/>
  <c r="H35" i="8"/>
  <c r="I35" i="8" s="1"/>
  <c r="H35" i="7"/>
  <c r="I35" i="7" s="1"/>
  <c r="I35" i="6"/>
  <c r="I35" i="5"/>
  <c r="G31" i="4"/>
  <c r="H38" i="4" s="1"/>
  <c r="I18" i="9"/>
  <c r="G31" i="9"/>
  <c r="H38" i="9" s="1"/>
  <c r="I34" i="9"/>
  <c r="H31" i="9"/>
  <c r="I21" i="8"/>
  <c r="H38" i="8"/>
  <c r="I34" i="8"/>
  <c r="H38" i="7"/>
  <c r="I16" i="7"/>
  <c r="I21" i="7"/>
  <c r="I34" i="7"/>
  <c r="H31" i="6"/>
  <c r="I31" i="6" s="1"/>
  <c r="H38" i="6"/>
  <c r="H31" i="5"/>
  <c r="I33" i="5"/>
  <c r="G31" i="5"/>
  <c r="H38" i="5" s="1"/>
  <c r="I16" i="5"/>
  <c r="H35" i="4"/>
  <c r="I35" i="4" s="1"/>
  <c r="I31" i="5" l="1"/>
  <c r="I38" i="5" s="1"/>
  <c r="I18" i="4"/>
  <c r="H31" i="8"/>
  <c r="I31" i="8" s="1"/>
  <c r="I38" i="8" s="1"/>
  <c r="I31" i="4"/>
  <c r="I38" i="4" s="1"/>
  <c r="I38" i="6"/>
  <c r="H31" i="7"/>
  <c r="I31" i="7" s="1"/>
  <c r="I38" i="7" s="1"/>
  <c r="I31" i="9"/>
  <c r="I38" i="9" s="1"/>
  <c r="E17" i="2"/>
  <c r="G17" i="2" s="1"/>
  <c r="B17" i="2" l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3" i="2" s="1"/>
  <c r="B34" i="2" s="1"/>
  <c r="G16" i="2" l="1"/>
  <c r="H16" i="2" s="1"/>
  <c r="E18" i="2"/>
  <c r="E21" i="2" s="1"/>
  <c r="I17" i="2" l="1"/>
  <c r="E29" i="2"/>
  <c r="G29" i="2" s="1"/>
  <c r="H29" i="2" s="1"/>
  <c r="E28" i="2"/>
  <c r="G28" i="2" s="1"/>
  <c r="H28" i="2" l="1"/>
  <c r="E30" i="2"/>
  <c r="I28" i="2" l="1"/>
  <c r="G30" i="2"/>
  <c r="I29" i="2"/>
  <c r="H30" i="2" l="1"/>
  <c r="I30" i="2" s="1"/>
  <c r="G18" i="2" l="1"/>
  <c r="I16" i="2" l="1"/>
  <c r="E20" i="2"/>
  <c r="G20" i="2" s="1"/>
  <c r="G33" i="2"/>
  <c r="E34" i="2"/>
  <c r="E19" i="2"/>
  <c r="G19" i="2" s="1"/>
  <c r="H33" i="2" l="1"/>
  <c r="G34" i="2"/>
  <c r="G21" i="2"/>
  <c r="G31" i="2" s="1"/>
  <c r="I19" i="2"/>
  <c r="H31" i="2" l="1"/>
  <c r="I22" i="2"/>
  <c r="H34" i="2"/>
  <c r="H35" i="2" s="1"/>
  <c r="G35" i="2"/>
  <c r="I21" i="2"/>
  <c r="I33" i="2"/>
  <c r="I20" i="2"/>
  <c r="I34" i="2" l="1"/>
  <c r="I35" i="2"/>
  <c r="I18" i="2"/>
  <c r="H38" i="2"/>
  <c r="I31" i="2"/>
  <c r="I38" i="2" l="1"/>
</calcChain>
</file>

<file path=xl/sharedStrings.xml><?xml version="1.0" encoding="utf-8"?>
<sst xmlns="http://schemas.openxmlformats.org/spreadsheetml/2006/main" count="455" uniqueCount="63">
  <si>
    <t>Lp.</t>
  </si>
  <si>
    <t>Nazwa usługi</t>
  </si>
  <si>
    <t>Sposób rozliczenia</t>
  </si>
  <si>
    <t>Wartość podatku VAT (zł)</t>
  </si>
  <si>
    <t>Opłata jednorazowa</t>
  </si>
  <si>
    <t>Ryczałt za Instalację – prace dodatkowe w Lokalizacji</t>
  </si>
  <si>
    <t>Opłata jednorazowa za szt.</t>
  </si>
  <si>
    <t>Opłata miesięczna</t>
  </si>
  <si>
    <t>Za 1 roboczogodzinę</t>
  </si>
  <si>
    <t>Kabel światłowodowy wraz z elementami montażowymi – instalacja wewnątrz budynku</t>
  </si>
  <si>
    <t>Za 1 metr bieżący kabla</t>
  </si>
  <si>
    <t>Kabel światłowodowy wraz z elementami montażowymi – budowa rurociągu</t>
  </si>
  <si>
    <t>Kabel światłowodowy wraz z elementami montażowymi – instalacja w kanalizacji</t>
  </si>
  <si>
    <t>Prace związane z budową kabla światłowodowego (instalacja, obsługa formalna, dokumentacja)</t>
  </si>
  <si>
    <t>Zakończenie kabla światłowodowego (materiały oraz usługa)</t>
  </si>
  <si>
    <t>Za 2 zakończenia (obie strony kabla)</t>
  </si>
  <si>
    <t>Szacowana liczba lokalizacji</t>
  </si>
  <si>
    <r>
      <t>Formularz cenowy</t>
    </r>
    <r>
      <rPr>
        <sz val="8"/>
        <color theme="1"/>
        <rFont val="Calibri"/>
        <family val="2"/>
        <charset val="238"/>
        <scheme val="minor"/>
      </rPr>
      <t>  </t>
    </r>
  </si>
  <si>
    <t>Tabela 1</t>
  </si>
  <si>
    <t>WYKONAWCA:</t>
  </si>
  <si>
    <t>Nazwa</t>
  </si>
  <si>
    <t>znak postępowania</t>
  </si>
  <si>
    <t>Adres</t>
  </si>
  <si>
    <t>Województwo</t>
  </si>
  <si>
    <t>Miejscowość</t>
  </si>
  <si>
    <t>Data</t>
  </si>
  <si>
    <t>podpis Wykonawcy</t>
  </si>
  <si>
    <t>lub upoważnionego przedstawiciela wykonawcy</t>
  </si>
  <si>
    <t>Wartość oferty brutto (zł)</t>
  </si>
  <si>
    <t>Wartość netto (zł)</t>
  </si>
  <si>
    <t>UWAGA!!!</t>
  </si>
  <si>
    <t>Cena oferty brutto obliczona w oparciu o szacunkową liczbę poszczególnych usług danego rodzaju, nie stanowi wartości wynagrodzenia brutto Wykonawcy, lecz służy wyłącznie do celów porównawczych ofert i wyboru najkorzystniejszej oferty. Do umowy zostanie wpisana kwota jaką Zamawiający zamierza przeznaczyć na realizację zamówienia.</t>
  </si>
  <si>
    <t>Liczba wystąpień</t>
  </si>
  <si>
    <t>* Proszę wypełnić tylko pola oznaczone kolorem pomarańczowym</t>
  </si>
  <si>
    <t>Cena jednostkowa netto (zł) *</t>
  </si>
  <si>
    <t>Grupa A</t>
  </si>
  <si>
    <t>Grupa B</t>
  </si>
  <si>
    <t>Wartość oferty netto (zł)</t>
  </si>
  <si>
    <t>Załącznik nr 2 do Zapytania ofertowego</t>
  </si>
  <si>
    <r>
      <t xml:space="preserve">Ryczałt za Sporządzenie Koncepcji dla lokalizacji </t>
    </r>
    <r>
      <rPr>
        <b/>
        <sz val="11"/>
        <color theme="1"/>
        <rFont val="Calibri"/>
        <family val="2"/>
        <charset val="238"/>
        <scheme val="minor"/>
      </rPr>
      <t>POPC</t>
    </r>
  </si>
  <si>
    <r>
      <t xml:space="preserve">Ryczałt za instalację - prace podstawowe w Lokalizacji </t>
    </r>
    <r>
      <rPr>
        <b/>
        <sz val="11"/>
        <color theme="1"/>
        <rFont val="Calibri"/>
        <family val="2"/>
        <charset val="238"/>
        <scheme val="minor"/>
      </rPr>
      <t>POPC</t>
    </r>
  </si>
  <si>
    <t>dolnośląskie</t>
  </si>
  <si>
    <t>Dot. "Zakup usług instalacji i serwisu  w ramach projektu Budowa szkolnych sieci dostępowych Ogólnopolskiej Sieci Edukacyjnej"</t>
  </si>
  <si>
    <t>Budowa kabla o długości 120m  w budynku - materiały, zakończenie kabla oraz 40 roboczogodzin</t>
  </si>
  <si>
    <t>Budowa kabla o długości 120m  w rurociągu - materiały oraz 80 roboczogodzin</t>
  </si>
  <si>
    <t>Budowa kabla o długości 120m  w kanalizacji - materiały oraz 40 roboczogodzin</t>
  </si>
  <si>
    <r>
      <t xml:space="preserve">Ryczałt za Sporządzenie Koncepcji dla lokalizacji  </t>
    </r>
    <r>
      <rPr>
        <b/>
        <sz val="11"/>
        <color theme="1"/>
        <rFont val="Calibri"/>
        <family val="2"/>
        <charset val="238"/>
        <scheme val="minor"/>
      </rPr>
      <t>nie-POPC</t>
    </r>
  </si>
  <si>
    <r>
      <t xml:space="preserve">Ryczałt za instalację - prace podstawowe w Lokalizacji  </t>
    </r>
    <r>
      <rPr>
        <b/>
        <sz val="11"/>
        <color theme="1"/>
        <rFont val="Calibri"/>
        <family val="2"/>
        <charset val="238"/>
        <scheme val="minor"/>
      </rPr>
      <t>nie-POPC</t>
    </r>
  </si>
  <si>
    <t xml:space="preserve">Szafa telekomunikacyjna
</t>
  </si>
  <si>
    <t xml:space="preserve">Wizyta Instalacyjna
</t>
  </si>
  <si>
    <t xml:space="preserve">Ryczałt za Serwis za Lokalizację
</t>
  </si>
  <si>
    <t xml:space="preserve">Wizyta Serwisowa
</t>
  </si>
  <si>
    <t xml:space="preserve">
</t>
  </si>
  <si>
    <t>kujawsko-pomorskie</t>
  </si>
  <si>
    <t>mazowieckie</t>
  </si>
  <si>
    <t>pomorskie</t>
  </si>
  <si>
    <t>małopolskie</t>
  </si>
  <si>
    <t>podkarpackie</t>
  </si>
  <si>
    <t>śląskie</t>
  </si>
  <si>
    <t>ZZ.2131.48.2019 RST [OSE-2019][OSE-D][OSE-S]</t>
  </si>
  <si>
    <t>Wartość brutto (zł)</t>
  </si>
  <si>
    <r>
      <t xml:space="preserve">Podsumowanie Grupa A- Instalacja :
</t>
    </r>
    <r>
      <rPr>
        <b/>
        <sz val="11"/>
        <color rgb="FFFF0000"/>
        <rFont val="Calibri"/>
        <family val="2"/>
        <charset val="238"/>
        <scheme val="minor"/>
      </rPr>
      <t>Wartość brutto Grupa A - nie więcej niż 40% Wartości brutto oferty.</t>
    </r>
  </si>
  <si>
    <r>
      <t xml:space="preserve">Podsumowanie Grupa B - Serwis i Wizyty Serwisowe: 
</t>
    </r>
    <r>
      <rPr>
        <b/>
        <sz val="11"/>
        <color rgb="FFFF0000"/>
        <rFont val="Calibri"/>
        <family val="2"/>
        <charset val="238"/>
        <scheme val="minor"/>
      </rPr>
      <t>Wartość brutto Grupa B - nie więcej niż 75% Wartości brutto oferty.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</si>
</sst>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z_ł_-;\-* #,##0\ _z_ł_-;_-* &quot;-&quot;\ _z_ł_-;_-@_-"/>
    <numFmt numFmtId="43" formatCode="_-* #,##0.00\ _z_ł_-;\-* #,##0.00\ _z_ł_-;_-* &quot;-&quot;??\ _z_ł_-;_-@_-"/>
    <numFmt numFmtId="164" formatCode="#,##0.00\ _z_ł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6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2" borderId="1" xfId="0" applyFill="1" applyBorder="1" applyAlignment="1">
      <alignment wrapText="1"/>
    </xf>
    <xf numFmtId="0" fontId="0" fillId="0" borderId="2" xfId="0" applyBorder="1" applyAlignment="1"/>
    <xf numFmtId="0" fontId="0" fillId="0" borderId="2" xfId="0" applyBorder="1"/>
    <xf numFmtId="0" fontId="0" fillId="0" borderId="3" xfId="0" applyBorder="1" applyAlignment="1"/>
    <xf numFmtId="0" fontId="0" fillId="0" borderId="4" xfId="0" applyBorder="1"/>
    <xf numFmtId="0" fontId="0" fillId="0" borderId="6" xfId="0" applyBorder="1"/>
    <xf numFmtId="0" fontId="0" fillId="0" borderId="4" xfId="0" applyBorder="1" applyAlignment="1"/>
    <xf numFmtId="0" fontId="2" fillId="0" borderId="0" xfId="0" applyFont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2" xfId="0" applyBorder="1" applyAlignment="1"/>
    <xf numFmtId="0" fontId="6" fillId="0" borderId="8" xfId="0" applyFont="1" applyBorder="1"/>
    <xf numFmtId="0" fontId="0" fillId="0" borderId="1" xfId="0" applyBorder="1"/>
    <xf numFmtId="0" fontId="0" fillId="0" borderId="3" xfId="0" applyBorder="1"/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2" xfId="0" applyBorder="1"/>
    <xf numFmtId="0" fontId="0" fillId="0" borderId="11" xfId="0" applyBorder="1"/>
    <xf numFmtId="0" fontId="0" fillId="2" borderId="1" xfId="0" applyFill="1" applyBorder="1" applyAlignment="1">
      <alignment horizontal="right" wrapText="1"/>
    </xf>
    <xf numFmtId="164" fontId="0" fillId="2" borderId="1" xfId="0" applyNumberFormat="1" applyFill="1" applyBorder="1" applyAlignment="1">
      <alignment horizontal="right"/>
    </xf>
    <xf numFmtId="164" fontId="0" fillId="6" borderId="1" xfId="0" applyNumberFormat="1" applyFill="1" applyBorder="1" applyAlignment="1">
      <alignment horizontal="right"/>
    </xf>
    <xf numFmtId="43" fontId="0" fillId="0" borderId="6" xfId="0" applyNumberFormat="1" applyBorder="1"/>
    <xf numFmtId="0" fontId="0" fillId="0" borderId="2" xfId="0" applyBorder="1"/>
    <xf numFmtId="0" fontId="0" fillId="0" borderId="3" xfId="0" applyBorder="1" applyAlignment="1"/>
    <xf numFmtId="0" fontId="0" fillId="0" borderId="10" xfId="0" applyBorder="1"/>
    <xf numFmtId="0" fontId="0" fillId="2" borderId="1" xfId="0" applyFill="1" applyBorder="1" applyAlignment="1">
      <alignment horizontal="center" vertical="center" wrapText="1"/>
    </xf>
    <xf numFmtId="0" fontId="0" fillId="0" borderId="3" xfId="0" applyBorder="1"/>
    <xf numFmtId="43" fontId="1" fillId="4" borderId="2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wrapText="1"/>
    </xf>
    <xf numFmtId="164" fontId="0" fillId="6" borderId="1" xfId="0" applyNumberFormat="1" applyFill="1" applyBorder="1" applyAlignment="1">
      <alignment horizontal="right"/>
    </xf>
    <xf numFmtId="43" fontId="0" fillId="0" borderId="6" xfId="0" applyNumberFormat="1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" xfId="0" applyBorder="1"/>
    <xf numFmtId="164" fontId="0" fillId="7" borderId="1" xfId="0" applyNumberFormat="1" applyFill="1" applyBorder="1" applyAlignment="1">
      <alignment horizontal="right"/>
    </xf>
    <xf numFmtId="164" fontId="0" fillId="7" borderId="1" xfId="0" applyNumberFormat="1" applyFill="1" applyBorder="1" applyAlignment="1" applyProtection="1">
      <alignment horizontal="right"/>
    </xf>
    <xf numFmtId="0" fontId="0" fillId="2" borderId="1" xfId="0" applyFill="1" applyBorder="1" applyAlignment="1">
      <alignment horizontal="right" wrapText="1"/>
    </xf>
    <xf numFmtId="4" fontId="0" fillId="2" borderId="1" xfId="0" applyNumberFormat="1" applyFill="1" applyBorder="1" applyAlignment="1">
      <alignment horizontal="right"/>
    </xf>
    <xf numFmtId="43" fontId="0" fillId="5" borderId="1" xfId="0" applyNumberForma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164" fontId="0" fillId="7" borderId="1" xfId="0" applyNumberFormat="1" applyFill="1" applyBorder="1" applyAlignment="1">
      <alignment horizontal="center" vertical="center" wrapText="1"/>
    </xf>
    <xf numFmtId="0" fontId="8" fillId="0" borderId="6" xfId="0" applyFont="1" applyBorder="1"/>
    <xf numFmtId="0" fontId="0" fillId="2" borderId="1" xfId="0" applyFill="1" applyBorder="1" applyAlignment="1">
      <alignment vertical="top"/>
    </xf>
    <xf numFmtId="0" fontId="1" fillId="0" borderId="2" xfId="0" applyFont="1" applyBorder="1"/>
    <xf numFmtId="0" fontId="3" fillId="0" borderId="6" xfId="0" applyFont="1" applyBorder="1" applyAlignment="1">
      <alignment horizontal="center"/>
    </xf>
    <xf numFmtId="43" fontId="0" fillId="2" borderId="1" xfId="0" applyNumberFormat="1" applyFill="1" applyBorder="1" applyAlignment="1">
      <alignment horizontal="right" wrapText="1"/>
    </xf>
    <xf numFmtId="0" fontId="11" fillId="0" borderId="1" xfId="0" applyFont="1" applyBorder="1"/>
    <xf numFmtId="0" fontId="0" fillId="0" borderId="1" xfId="0" applyBorder="1" applyAlignment="1">
      <alignment vertical="center"/>
    </xf>
    <xf numFmtId="41" fontId="0" fillId="2" borderId="1" xfId="0" applyNumberFormat="1" applyFill="1" applyBorder="1" applyAlignment="1">
      <alignment horizontal="right" wrapText="1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/>
    <xf numFmtId="0" fontId="1" fillId="0" borderId="14" xfId="0" applyFont="1" applyBorder="1" applyAlignment="1"/>
    <xf numFmtId="0" fontId="0" fillId="2" borderId="15" xfId="0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9" fillId="0" borderId="15" xfId="0" applyFont="1" applyBorder="1" applyAlignment="1">
      <alignment horizontal="center"/>
    </xf>
    <xf numFmtId="0" fontId="10" fillId="0" borderId="13" xfId="0" applyFont="1" applyBorder="1" applyAlignment="1"/>
    <xf numFmtId="0" fontId="10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3" fillId="0" borderId="15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protection locked="0"/>
    </xf>
    <xf numFmtId="0" fontId="0" fillId="0" borderId="15" xfId="0" applyBorder="1" applyAlignment="1">
      <alignment wrapText="1"/>
    </xf>
    <xf numFmtId="0" fontId="0" fillId="2" borderId="15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4" borderId="9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9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 wrapText="1"/>
    </xf>
    <xf numFmtId="0" fontId="0" fillId="4" borderId="17" xfId="0" applyFill="1" applyBorder="1" applyAlignment="1">
      <alignment horizontal="left" vertical="center" wrapText="1"/>
    </xf>
    <xf numFmtId="0" fontId="0" fillId="5" borderId="0" xfId="0" applyFill="1" applyBorder="1" applyAlignment="1" applyProtection="1">
      <protection locked="0"/>
    </xf>
    <xf numFmtId="0" fontId="0" fillId="0" borderId="0" xfId="0" applyBorder="1" applyAlignme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2</xdr:row>
      <xdr:rowOff>228600</xdr:rowOff>
    </xdr:from>
    <xdr:to>
      <xdr:col>8</xdr:col>
      <xdr:colOff>780695</xdr:colOff>
      <xdr:row>4</xdr:row>
      <xdr:rowOff>419015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15125" y="609600"/>
          <a:ext cx="2838095" cy="67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790575</xdr:colOff>
      <xdr:row>2</xdr:row>
      <xdr:rowOff>152400</xdr:rowOff>
    </xdr:from>
    <xdr:to>
      <xdr:col>8</xdr:col>
      <xdr:colOff>399695</xdr:colOff>
      <xdr:row>4</xdr:row>
      <xdr:rowOff>342815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57975" y="533400"/>
          <a:ext cx="2838095" cy="6761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809625</xdr:colOff>
      <xdr:row>2</xdr:row>
      <xdr:rowOff>152400</xdr:rowOff>
    </xdr:from>
    <xdr:to>
      <xdr:col>8</xdr:col>
      <xdr:colOff>171095</xdr:colOff>
      <xdr:row>4</xdr:row>
      <xdr:rowOff>342815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77025" y="533400"/>
          <a:ext cx="2838095" cy="6761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152400</xdr:rowOff>
    </xdr:from>
    <xdr:to>
      <xdr:col>8</xdr:col>
      <xdr:colOff>752120</xdr:colOff>
      <xdr:row>4</xdr:row>
      <xdr:rowOff>342815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86550" y="533400"/>
          <a:ext cx="2838095" cy="6761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2</xdr:row>
      <xdr:rowOff>228600</xdr:rowOff>
    </xdr:from>
    <xdr:to>
      <xdr:col>8</xdr:col>
      <xdr:colOff>666395</xdr:colOff>
      <xdr:row>5</xdr:row>
      <xdr:rowOff>161840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15125" y="609600"/>
          <a:ext cx="2838095" cy="6761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809625</xdr:colOff>
      <xdr:row>2</xdr:row>
      <xdr:rowOff>200025</xdr:rowOff>
    </xdr:from>
    <xdr:to>
      <xdr:col>8</xdr:col>
      <xdr:colOff>380645</xdr:colOff>
      <xdr:row>4</xdr:row>
      <xdr:rowOff>390440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77025" y="581025"/>
          <a:ext cx="2838095" cy="6761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8</xdr:col>
      <xdr:colOff>752120</xdr:colOff>
      <xdr:row>4</xdr:row>
      <xdr:rowOff>428540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86550" y="619125"/>
          <a:ext cx="2838095" cy="6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K50"/>
  <sheetViews>
    <sheetView tabSelected="1" topLeftCell="A28" zoomScaleNormal="100" workbookViewId="0">
      <selection activeCell="F16" sqref="F16"/>
    </sheetView>
  </sheetViews>
  <sheetFormatPr defaultColWidth="8.7109375" defaultRowHeight="15" x14ac:dyDescent="0.25"/>
  <cols>
    <col min="1" max="1" width="4.5703125" style="6" customWidth="1"/>
    <col min="2" max="2" width="11.5703125" style="6" customWidth="1"/>
    <col min="3" max="3" width="34" style="6" customWidth="1"/>
    <col min="4" max="4" width="25.5703125" style="6" customWidth="1"/>
    <col min="5" max="5" width="10.85546875" style="6" customWidth="1"/>
    <col min="6" max="6" width="17.7109375" style="6" customWidth="1"/>
    <col min="7" max="7" width="15.42578125" style="6" bestFit="1" customWidth="1"/>
    <col min="8" max="9" width="15.85546875" style="6" bestFit="1" customWidth="1"/>
    <col min="10" max="10" width="14.85546875" style="6" bestFit="1" customWidth="1"/>
    <col min="11" max="16384" width="8.7109375" style="6"/>
  </cols>
  <sheetData>
    <row r="1" spans="1:11" x14ac:dyDescent="0.25">
      <c r="A1" s="10"/>
      <c r="B1" s="8"/>
      <c r="C1" s="8"/>
      <c r="D1" s="11" t="s">
        <v>38</v>
      </c>
      <c r="E1" s="11"/>
      <c r="F1" s="15"/>
      <c r="G1" s="13"/>
      <c r="H1" s="13"/>
    </row>
    <row r="2" spans="1:11" x14ac:dyDescent="0.25">
      <c r="A2" s="10"/>
      <c r="B2" s="12"/>
      <c r="C2" s="12"/>
      <c r="D2" s="16"/>
      <c r="E2" s="16"/>
      <c r="I2" s="14"/>
    </row>
    <row r="3" spans="1:11" ht="18.75" x14ac:dyDescent="0.3">
      <c r="A3" s="10"/>
      <c r="B3" s="12"/>
      <c r="C3" s="65" t="s">
        <v>17</v>
      </c>
      <c r="D3" s="66"/>
      <c r="E3" s="66"/>
      <c r="F3" s="67"/>
      <c r="G3" s="27"/>
      <c r="I3" s="14"/>
    </row>
    <row r="4" spans="1:11" ht="19.5" thickBot="1" x14ac:dyDescent="0.35">
      <c r="A4" s="10"/>
      <c r="B4" s="22" t="s">
        <v>19</v>
      </c>
      <c r="C4" s="17"/>
      <c r="D4" s="17"/>
      <c r="E4" s="17"/>
      <c r="I4" s="14"/>
    </row>
    <row r="5" spans="1:11" ht="36" customHeight="1" thickBot="1" x14ac:dyDescent="0.35">
      <c r="A5" s="21"/>
      <c r="B5" s="63" t="s">
        <v>20</v>
      </c>
      <c r="C5" s="80"/>
      <c r="D5" s="81"/>
      <c r="E5" s="53"/>
      <c r="I5" s="14"/>
    </row>
    <row r="6" spans="1:11" ht="18.75" customHeight="1" thickBot="1" x14ac:dyDescent="0.35">
      <c r="A6" s="21"/>
      <c r="B6" s="63" t="s">
        <v>22</v>
      </c>
      <c r="C6" s="80"/>
      <c r="D6" s="81"/>
      <c r="E6" s="17"/>
      <c r="I6" s="14"/>
    </row>
    <row r="7" spans="1:11" ht="9.75" customHeight="1" x14ac:dyDescent="0.3">
      <c r="A7" s="5"/>
      <c r="B7" s="8"/>
      <c r="C7" s="17"/>
      <c r="D7" s="17"/>
      <c r="E7" s="17"/>
      <c r="I7" s="14"/>
    </row>
    <row r="8" spans="1:11" ht="18.75" x14ac:dyDescent="0.3">
      <c r="A8" s="5"/>
      <c r="B8" s="59" t="s">
        <v>42</v>
      </c>
      <c r="C8" s="17"/>
      <c r="D8" s="17"/>
      <c r="E8" s="17"/>
      <c r="I8" s="14"/>
    </row>
    <row r="9" spans="1:11" ht="9.75" customHeight="1" thickBot="1" x14ac:dyDescent="0.35">
      <c r="A9" s="5"/>
      <c r="C9" s="25"/>
      <c r="D9" s="25"/>
      <c r="E9" s="54"/>
      <c r="F9" s="46"/>
      <c r="I9" s="14"/>
    </row>
    <row r="10" spans="1:11" ht="16.5" thickBot="1" x14ac:dyDescent="0.3">
      <c r="A10" s="5"/>
      <c r="C10" s="23" t="s">
        <v>21</v>
      </c>
      <c r="D10" s="74" t="s">
        <v>59</v>
      </c>
      <c r="E10" s="75"/>
      <c r="F10" s="76"/>
      <c r="G10" s="29"/>
      <c r="H10" s="24"/>
      <c r="I10" s="14"/>
      <c r="J10" s="14"/>
      <c r="K10" s="14"/>
    </row>
    <row r="11" spans="1:11" ht="19.5" thickBot="1" x14ac:dyDescent="0.35">
      <c r="A11" s="5"/>
      <c r="C11" s="23" t="s">
        <v>23</v>
      </c>
      <c r="D11" s="77" t="s">
        <v>41</v>
      </c>
      <c r="E11" s="78"/>
      <c r="F11" s="79"/>
      <c r="J11" s="14"/>
      <c r="K11" s="14"/>
    </row>
    <row r="12" spans="1:11" ht="19.5" thickBot="1" x14ac:dyDescent="0.35">
      <c r="A12" s="10"/>
      <c r="B12" s="19" t="s">
        <v>18</v>
      </c>
      <c r="C12" s="18"/>
      <c r="D12" s="11"/>
      <c r="E12" s="26"/>
      <c r="F12" s="15"/>
      <c r="G12" s="13"/>
      <c r="H12" s="13"/>
      <c r="I12" s="14"/>
    </row>
    <row r="13" spans="1:11" ht="30.75" thickBot="1" x14ac:dyDescent="0.3">
      <c r="A13" s="7"/>
      <c r="B13" s="1" t="s">
        <v>0</v>
      </c>
      <c r="C13" s="1" t="s">
        <v>1</v>
      </c>
      <c r="D13" s="2" t="s">
        <v>2</v>
      </c>
      <c r="E13" s="2" t="s">
        <v>32</v>
      </c>
      <c r="F13" s="2" t="s">
        <v>34</v>
      </c>
      <c r="G13" s="2" t="s">
        <v>29</v>
      </c>
      <c r="H13" s="2" t="s">
        <v>3</v>
      </c>
      <c r="I13" s="2" t="s">
        <v>60</v>
      </c>
      <c r="J13" s="9"/>
    </row>
    <row r="14" spans="1:11" ht="15.75" thickBot="1" x14ac:dyDescent="0.3">
      <c r="A14" s="7"/>
      <c r="B14" s="3"/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1">
        <v>7</v>
      </c>
      <c r="J14" s="9"/>
    </row>
    <row r="15" spans="1:11" ht="15.75" thickBot="1" x14ac:dyDescent="0.3">
      <c r="A15" s="7"/>
      <c r="B15" s="68" t="s">
        <v>35</v>
      </c>
      <c r="C15" s="69"/>
      <c r="D15" s="69"/>
      <c r="E15" s="69"/>
      <c r="F15" s="70"/>
      <c r="G15" s="70"/>
      <c r="H15" s="70"/>
      <c r="I15" s="71"/>
      <c r="J15" s="9"/>
    </row>
    <row r="16" spans="1:11" s="43" customFormat="1" ht="30.75" thickBot="1" x14ac:dyDescent="0.3">
      <c r="A16" s="35"/>
      <c r="B16" s="58">
        <v>1</v>
      </c>
      <c r="C16" s="55" t="s">
        <v>46</v>
      </c>
      <c r="D16" s="37" t="s">
        <v>4</v>
      </c>
      <c r="E16" s="50">
        <f>ROUNDUP(($G$38*80%)/2,0)</f>
        <v>506</v>
      </c>
      <c r="F16" s="52"/>
      <c r="G16" s="51">
        <f>ROUND($E$16*$F$16,2)</f>
        <v>0</v>
      </c>
      <c r="H16" s="51">
        <f>ROUND(G16*0.23,2)</f>
        <v>0</v>
      </c>
      <c r="I16" s="51">
        <f t="shared" ref="I16:I22" si="0">G16+H16</f>
        <v>0</v>
      </c>
      <c r="J16" s="57"/>
    </row>
    <row r="17" spans="1:10" s="43" customFormat="1" ht="30.75" thickBot="1" x14ac:dyDescent="0.3">
      <c r="A17" s="35"/>
      <c r="B17" s="58">
        <f>B16+1</f>
        <v>2</v>
      </c>
      <c r="C17" s="55" t="s">
        <v>39</v>
      </c>
      <c r="D17" s="37" t="s">
        <v>4</v>
      </c>
      <c r="E17" s="50">
        <f>ROUNDUP(($G$38*80%)/2,0)</f>
        <v>506</v>
      </c>
      <c r="F17" s="52"/>
      <c r="G17" s="51">
        <f>ROUND($E$17*$F$17,2)</f>
        <v>0</v>
      </c>
      <c r="H17" s="51">
        <f t="shared" ref="H17:H22" si="1">ROUND(G17*0.23,2)</f>
        <v>0</v>
      </c>
      <c r="I17" s="51">
        <f t="shared" ref="I17" si="2">G17+H17</f>
        <v>0</v>
      </c>
      <c r="J17" s="57"/>
    </row>
    <row r="18" spans="1:10" ht="30.75" thickBot="1" x14ac:dyDescent="0.3">
      <c r="A18" s="7"/>
      <c r="B18" s="58">
        <f t="shared" ref="B18:B30" si="3">B17+1</f>
        <v>3</v>
      </c>
      <c r="C18" s="55" t="s">
        <v>47</v>
      </c>
      <c r="D18" s="20" t="s">
        <v>4</v>
      </c>
      <c r="E18" s="30">
        <f>ROUNDUP($G$38/2,0)</f>
        <v>633</v>
      </c>
      <c r="F18" s="52"/>
      <c r="G18" s="51">
        <f>ROUND($E$18*$F$18,2)</f>
        <v>0</v>
      </c>
      <c r="H18" s="51">
        <f t="shared" si="1"/>
        <v>0</v>
      </c>
      <c r="I18" s="51">
        <f t="shared" si="0"/>
        <v>0</v>
      </c>
      <c r="J18" s="9"/>
    </row>
    <row r="19" spans="1:10" ht="30.75" thickBot="1" x14ac:dyDescent="0.3">
      <c r="A19" s="7"/>
      <c r="B19" s="58">
        <f t="shared" si="3"/>
        <v>4</v>
      </c>
      <c r="C19" s="55" t="s">
        <v>40</v>
      </c>
      <c r="D19" s="20" t="s">
        <v>4</v>
      </c>
      <c r="E19" s="30">
        <f>ROUNDDOWN(G38/2,0)</f>
        <v>632</v>
      </c>
      <c r="F19" s="52"/>
      <c r="G19" s="51">
        <f>ROUND($E$19*$F$19,2)</f>
        <v>0</v>
      </c>
      <c r="H19" s="51">
        <f t="shared" si="1"/>
        <v>0</v>
      </c>
      <c r="I19" s="51">
        <f t="shared" si="0"/>
        <v>0</v>
      </c>
      <c r="J19" s="9"/>
    </row>
    <row r="20" spans="1:10" ht="30.75" thickBot="1" x14ac:dyDescent="0.3">
      <c r="A20" s="7"/>
      <c r="B20" s="58">
        <f t="shared" si="3"/>
        <v>5</v>
      </c>
      <c r="C20" s="55" t="s">
        <v>5</v>
      </c>
      <c r="D20" s="20" t="s">
        <v>4</v>
      </c>
      <c r="E20" s="30">
        <f>G38</f>
        <v>1265</v>
      </c>
      <c r="F20" s="52"/>
      <c r="G20" s="51">
        <f>ROUND($E$20*$F$20,2)</f>
        <v>0</v>
      </c>
      <c r="H20" s="51">
        <f t="shared" si="1"/>
        <v>0</v>
      </c>
      <c r="I20" s="51">
        <f t="shared" si="0"/>
        <v>0</v>
      </c>
      <c r="J20" s="9"/>
    </row>
    <row r="21" spans="1:10" ht="30.75" thickBot="1" x14ac:dyDescent="0.3">
      <c r="A21" s="7"/>
      <c r="B21" s="58">
        <f t="shared" si="3"/>
        <v>6</v>
      </c>
      <c r="C21" s="55" t="s">
        <v>48</v>
      </c>
      <c r="D21" s="20" t="s">
        <v>6</v>
      </c>
      <c r="E21" s="30">
        <f>E18</f>
        <v>633</v>
      </c>
      <c r="F21" s="52"/>
      <c r="G21" s="51">
        <f>ROUND($E$21*$F$21,2)</f>
        <v>0</v>
      </c>
      <c r="H21" s="51">
        <f t="shared" si="1"/>
        <v>0</v>
      </c>
      <c r="I21" s="51">
        <f t="shared" si="0"/>
        <v>0</v>
      </c>
      <c r="J21" s="9"/>
    </row>
    <row r="22" spans="1:10" s="43" customFormat="1" ht="30.75" thickBot="1" x14ac:dyDescent="0.3">
      <c r="A22" s="35"/>
      <c r="B22" s="58">
        <f t="shared" si="3"/>
        <v>7</v>
      </c>
      <c r="C22" s="55" t="s">
        <v>49</v>
      </c>
      <c r="D22" s="37" t="s">
        <v>8</v>
      </c>
      <c r="E22" s="61">
        <f>G38*1</f>
        <v>1265</v>
      </c>
      <c r="F22" s="52"/>
      <c r="G22" s="51">
        <f>ROUND($E$22*$F$22,2)</f>
        <v>0</v>
      </c>
      <c r="H22" s="51">
        <f t="shared" si="1"/>
        <v>0</v>
      </c>
      <c r="I22" s="51">
        <f t="shared" si="0"/>
        <v>0</v>
      </c>
      <c r="J22" s="57"/>
    </row>
    <row r="23" spans="1:10" s="43" customFormat="1" ht="45.75" thickBot="1" x14ac:dyDescent="0.3">
      <c r="A23" s="35"/>
      <c r="B23" s="58">
        <f t="shared" si="3"/>
        <v>8</v>
      </c>
      <c r="C23" s="55" t="s">
        <v>9</v>
      </c>
      <c r="D23" s="37" t="s">
        <v>10</v>
      </c>
      <c r="E23" s="48"/>
      <c r="F23" s="52"/>
      <c r="G23" s="48"/>
      <c r="H23" s="48"/>
      <c r="I23" s="48"/>
      <c r="J23" s="45"/>
    </row>
    <row r="24" spans="1:10" s="43" customFormat="1" ht="45.75" thickBot="1" x14ac:dyDescent="0.3">
      <c r="A24" s="35"/>
      <c r="B24" s="58">
        <f t="shared" si="3"/>
        <v>9</v>
      </c>
      <c r="C24" s="55" t="s">
        <v>11</v>
      </c>
      <c r="D24" s="37" t="s">
        <v>10</v>
      </c>
      <c r="E24" s="48"/>
      <c r="F24" s="52"/>
      <c r="G24" s="48"/>
      <c r="H24" s="48"/>
      <c r="I24" s="48"/>
      <c r="J24" s="45"/>
    </row>
    <row r="25" spans="1:10" s="43" customFormat="1" ht="45.75" thickBot="1" x14ac:dyDescent="0.3">
      <c r="A25" s="35"/>
      <c r="B25" s="58">
        <f t="shared" si="3"/>
        <v>10</v>
      </c>
      <c r="C25" s="55" t="s">
        <v>12</v>
      </c>
      <c r="D25" s="37" t="s">
        <v>10</v>
      </c>
      <c r="E25" s="48"/>
      <c r="F25" s="52"/>
      <c r="G25" s="48"/>
      <c r="H25" s="48"/>
      <c r="I25" s="48"/>
      <c r="J25" s="45"/>
    </row>
    <row r="26" spans="1:10" s="43" customFormat="1" ht="45.75" thickBot="1" x14ac:dyDescent="0.3">
      <c r="A26" s="35"/>
      <c r="B26" s="58">
        <f t="shared" si="3"/>
        <v>11</v>
      </c>
      <c r="C26" s="55" t="s">
        <v>13</v>
      </c>
      <c r="D26" s="37" t="s">
        <v>8</v>
      </c>
      <c r="E26" s="48"/>
      <c r="F26" s="52"/>
      <c r="G26" s="48"/>
      <c r="H26" s="48"/>
      <c r="I26" s="48"/>
      <c r="J26" s="45"/>
    </row>
    <row r="27" spans="1:10" s="43" customFormat="1" ht="45.75" thickBot="1" x14ac:dyDescent="0.3">
      <c r="A27" s="35"/>
      <c r="B27" s="58">
        <f t="shared" si="3"/>
        <v>12</v>
      </c>
      <c r="C27" s="55" t="s">
        <v>14</v>
      </c>
      <c r="D27" s="37" t="s">
        <v>15</v>
      </c>
      <c r="E27" s="48"/>
      <c r="F27" s="52"/>
      <c r="G27" s="48"/>
      <c r="H27" s="48"/>
      <c r="I27" s="48"/>
      <c r="J27" s="45"/>
    </row>
    <row r="28" spans="1:10" s="43" customFormat="1" ht="33.75" customHeight="1" thickBot="1" x14ac:dyDescent="0.3">
      <c r="A28" s="35"/>
      <c r="B28" s="58">
        <f t="shared" si="3"/>
        <v>13</v>
      </c>
      <c r="C28" s="83" t="s">
        <v>43</v>
      </c>
      <c r="D28" s="84"/>
      <c r="E28" s="40">
        <f>ROUND(G38*3.5%,0)</f>
        <v>44</v>
      </c>
      <c r="F28" s="49"/>
      <c r="G28" s="51">
        <f>ROUND(E28*(F23*120+F26*40+F27),2)</f>
        <v>0</v>
      </c>
      <c r="H28" s="51">
        <f>ROUND($G$28*0.23,2)</f>
        <v>0</v>
      </c>
      <c r="I28" s="51">
        <f t="shared" ref="I28:I30" si="4">G28+H28</f>
        <v>0</v>
      </c>
      <c r="J28" s="45"/>
    </row>
    <row r="29" spans="1:10" s="43" customFormat="1" ht="35.25" customHeight="1" thickBot="1" x14ac:dyDescent="0.3">
      <c r="A29" s="35"/>
      <c r="B29" s="58">
        <f t="shared" si="3"/>
        <v>14</v>
      </c>
      <c r="C29" s="83" t="s">
        <v>44</v>
      </c>
      <c r="D29" s="84"/>
      <c r="E29" s="50">
        <f>ROUND(G38*1%,0)</f>
        <v>13</v>
      </c>
      <c r="F29" s="48"/>
      <c r="G29" s="51">
        <f>ROUND(E29*(F24*120+F26*80+F27),2)</f>
        <v>0</v>
      </c>
      <c r="H29" s="51">
        <f>ROUND($G$29*0.23,2)</f>
        <v>0</v>
      </c>
      <c r="I29" s="51">
        <f t="shared" si="4"/>
        <v>0</v>
      </c>
      <c r="J29" s="45"/>
    </row>
    <row r="30" spans="1:10" s="43" customFormat="1" ht="30.75" customHeight="1" thickBot="1" x14ac:dyDescent="0.3">
      <c r="A30" s="35"/>
      <c r="B30" s="58">
        <f t="shared" si="3"/>
        <v>15</v>
      </c>
      <c r="C30" s="83" t="s">
        <v>45</v>
      </c>
      <c r="D30" s="84"/>
      <c r="E30" s="50">
        <f>ROUND(G38*2%,0)</f>
        <v>25</v>
      </c>
      <c r="F30" s="48"/>
      <c r="G30" s="51">
        <f>ROUND(E30*(F25*120+F26*40+F27),2)</f>
        <v>0</v>
      </c>
      <c r="H30" s="51">
        <f>ROUND($G$30*0.23,2)</f>
        <v>0</v>
      </c>
      <c r="I30" s="51">
        <f t="shared" si="4"/>
        <v>0</v>
      </c>
      <c r="J30" s="45"/>
    </row>
    <row r="31" spans="1:10" ht="31.5" customHeight="1" thickBot="1" x14ac:dyDescent="0.3">
      <c r="A31" s="7"/>
      <c r="B31" s="72" t="s">
        <v>61</v>
      </c>
      <c r="C31" s="73"/>
      <c r="D31" s="73"/>
      <c r="E31" s="73"/>
      <c r="F31" s="73"/>
      <c r="G31" s="51">
        <f>SUM(G16:G22,G28:G30)</f>
        <v>0</v>
      </c>
      <c r="H31" s="51">
        <f>SUM(H16:H22,H28:H30)</f>
        <v>0</v>
      </c>
      <c r="I31" s="32">
        <f>SUM(G31:H31)</f>
        <v>0</v>
      </c>
      <c r="J31" s="33"/>
    </row>
    <row r="32" spans="1:10" ht="15.75" thickBot="1" x14ac:dyDescent="0.3">
      <c r="A32" s="7"/>
      <c r="B32" s="68" t="s">
        <v>36</v>
      </c>
      <c r="C32" s="69"/>
      <c r="D32" s="69"/>
      <c r="E32" s="69"/>
      <c r="F32" s="70"/>
      <c r="G32" s="70"/>
      <c r="H32" s="70"/>
      <c r="I32" s="71"/>
      <c r="J32" s="9"/>
    </row>
    <row r="33" spans="1:10" ht="30.75" thickBot="1" x14ac:dyDescent="0.3">
      <c r="A33" s="7"/>
      <c r="B33" s="58">
        <f>B30+1</f>
        <v>16</v>
      </c>
      <c r="C33" s="4" t="s">
        <v>50</v>
      </c>
      <c r="D33" s="20" t="s">
        <v>7</v>
      </c>
      <c r="E33" s="64">
        <f>G38*54</f>
        <v>68310</v>
      </c>
      <c r="F33" s="52"/>
      <c r="G33" s="31">
        <f>ROUND($E$33*$F$33,2)</f>
        <v>0</v>
      </c>
      <c r="H33" s="31">
        <f>ROUND($G$33*0.23,2)</f>
        <v>0</v>
      </c>
      <c r="I33" s="31">
        <f>G33+H33</f>
        <v>0</v>
      </c>
      <c r="J33" s="9"/>
    </row>
    <row r="34" spans="1:10" ht="30.75" thickBot="1" x14ac:dyDescent="0.3">
      <c r="A34" s="7"/>
      <c r="B34" s="58">
        <f>B33+1</f>
        <v>17</v>
      </c>
      <c r="C34" s="4" t="s">
        <v>51</v>
      </c>
      <c r="D34" s="20" t="s">
        <v>8</v>
      </c>
      <c r="E34" s="30">
        <f>G38*3</f>
        <v>3795</v>
      </c>
      <c r="F34" s="52"/>
      <c r="G34" s="31">
        <f>ROUND($E$34*$F$34,2)</f>
        <v>0</v>
      </c>
      <c r="H34" s="31">
        <f>ROUND($G$34*0.23,2)</f>
        <v>0</v>
      </c>
      <c r="I34" s="31">
        <f>G34+H34</f>
        <v>0</v>
      </c>
      <c r="J34" s="9"/>
    </row>
    <row r="35" spans="1:10" ht="34.5" customHeight="1" thickBot="1" x14ac:dyDescent="0.3">
      <c r="A35" s="7"/>
      <c r="B35" s="72" t="s">
        <v>62</v>
      </c>
      <c r="C35" s="73"/>
      <c r="D35" s="73"/>
      <c r="E35" s="73"/>
      <c r="F35" s="73"/>
      <c r="G35" s="51">
        <f>SUM(G33:G34)</f>
        <v>0</v>
      </c>
      <c r="H35" s="51">
        <f>SUM(H33:H34)</f>
        <v>0</v>
      </c>
      <c r="I35" s="41">
        <f>SUM(G35:H35)</f>
        <v>0</v>
      </c>
      <c r="J35" s="42"/>
    </row>
    <row r="36" spans="1:10" ht="15.75" thickBot="1" x14ac:dyDescent="0.3">
      <c r="A36" s="5"/>
      <c r="B36" s="8"/>
      <c r="C36" s="36"/>
      <c r="D36" s="36"/>
      <c r="E36" s="36"/>
      <c r="F36" s="8"/>
      <c r="G36" s="8"/>
      <c r="H36" s="8"/>
      <c r="I36" s="8"/>
    </row>
    <row r="37" spans="1:10" s="34" customFormat="1" ht="30.75" thickBot="1" x14ac:dyDescent="0.3">
      <c r="B37" s="38"/>
      <c r="F37" s="45"/>
      <c r="G37" s="56" t="s">
        <v>16</v>
      </c>
      <c r="H37" s="56" t="s">
        <v>37</v>
      </c>
      <c r="I37" s="56" t="s">
        <v>28</v>
      </c>
    </row>
    <row r="38" spans="1:10" s="34" customFormat="1" x14ac:dyDescent="0.25">
      <c r="C38" s="94" t="s">
        <v>33</v>
      </c>
      <c r="D38" s="95"/>
      <c r="E38" s="95"/>
      <c r="G38" s="39">
        <v>1265</v>
      </c>
      <c r="H38" s="39">
        <f>G31+G35</f>
        <v>0</v>
      </c>
      <c r="I38" s="39">
        <f>I31+I35</f>
        <v>0</v>
      </c>
      <c r="J38" s="57"/>
    </row>
    <row r="39" spans="1:10" s="34" customFormat="1" ht="14.25" customHeight="1" x14ac:dyDescent="0.25">
      <c r="J39" s="43"/>
    </row>
    <row r="40" spans="1:10" x14ac:dyDescent="0.25">
      <c r="B40" s="85" t="s">
        <v>30</v>
      </c>
      <c r="C40" s="88" t="s">
        <v>31</v>
      </c>
      <c r="D40" s="88"/>
      <c r="E40" s="88"/>
      <c r="F40" s="88"/>
      <c r="G40" s="88"/>
      <c r="H40" s="88"/>
      <c r="I40" s="89"/>
      <c r="J40" s="43"/>
    </row>
    <row r="41" spans="1:10" x14ac:dyDescent="0.25">
      <c r="A41" s="24"/>
      <c r="B41" s="86"/>
      <c r="C41" s="90"/>
      <c r="D41" s="90"/>
      <c r="E41" s="90"/>
      <c r="F41" s="90"/>
      <c r="G41" s="90"/>
      <c r="H41" s="90"/>
      <c r="I41" s="91"/>
    </row>
    <row r="42" spans="1:10" x14ac:dyDescent="0.25">
      <c r="A42" s="24"/>
      <c r="B42" s="87"/>
      <c r="C42" s="92"/>
      <c r="D42" s="92"/>
      <c r="E42" s="92"/>
      <c r="F42" s="92"/>
      <c r="G42" s="92"/>
      <c r="H42" s="92"/>
      <c r="I42" s="93"/>
    </row>
    <row r="43" spans="1:10" ht="15.75" thickBot="1" x14ac:dyDescent="0.3"/>
    <row r="44" spans="1:10" ht="15.75" thickBot="1" x14ac:dyDescent="0.3">
      <c r="B44" s="62" t="s">
        <v>24</v>
      </c>
      <c r="C44" s="47"/>
      <c r="D44" s="43"/>
      <c r="E44" s="43"/>
      <c r="F44" s="43"/>
      <c r="G44" s="43" t="s">
        <v>26</v>
      </c>
      <c r="H44" s="43"/>
      <c r="I44" s="43"/>
    </row>
    <row r="45" spans="1:10" ht="15.75" thickBot="1" x14ac:dyDescent="0.3">
      <c r="B45" s="62" t="s">
        <v>25</v>
      </c>
      <c r="C45" s="47"/>
      <c r="D45" s="43"/>
      <c r="E45" s="43"/>
      <c r="F45" s="43"/>
      <c r="G45" s="46" t="s">
        <v>27</v>
      </c>
      <c r="H45" s="46"/>
      <c r="I45" s="43"/>
    </row>
    <row r="46" spans="1:10" ht="15.75" thickBot="1" x14ac:dyDescent="0.3">
      <c r="B46" s="44"/>
      <c r="C46" s="43"/>
      <c r="D46" s="43"/>
      <c r="E46" s="43"/>
      <c r="F46" s="43"/>
      <c r="G46" s="43"/>
      <c r="H46" s="43"/>
    </row>
    <row r="47" spans="1:10" ht="30.75" customHeight="1" thickBot="1" x14ac:dyDescent="0.3">
      <c r="B47" s="43"/>
      <c r="C47" s="43"/>
      <c r="D47" s="43"/>
      <c r="E47" s="43"/>
      <c r="F47" s="43"/>
      <c r="G47" s="82" t="s">
        <v>52</v>
      </c>
      <c r="H47" s="78"/>
      <c r="I47" s="79"/>
    </row>
    <row r="48" spans="1:10" x14ac:dyDescent="0.25">
      <c r="B48" s="43"/>
      <c r="C48" s="43"/>
      <c r="D48" s="43"/>
      <c r="E48" s="43"/>
      <c r="F48" s="43"/>
    </row>
    <row r="49" spans="5:5" x14ac:dyDescent="0.25">
      <c r="E49" s="28"/>
    </row>
    <row r="50" spans="5:5" ht="23.25" customHeight="1" x14ac:dyDescent="0.25">
      <c r="E50" s="14"/>
    </row>
  </sheetData>
  <sheetProtection algorithmName="SHA-512" hashValue="M1rAKagrBGFlwhL1++DY/qLZ9WAMrc1Avdzma4yF5n+Y6Tn+uU2YD9NNoguslQo7hmMu0A9u2lKH/8r5P4AOzQ==" saltValue="Q00ZM9e0ydRzR7cKdgGlZQ==" spinCount="100000" sheet="1" formatCells="0" formatColumns="0" formatRows="0" insertColumns="0" insertRows="0" insertHyperlinks="0" deleteColumns="0" deleteRows="0" sort="0" autoFilter="0" pivotTables="0"/>
  <mergeCells count="16">
    <mergeCell ref="G47:I47"/>
    <mergeCell ref="C28:D28"/>
    <mergeCell ref="C29:D29"/>
    <mergeCell ref="C30:D30"/>
    <mergeCell ref="B40:B42"/>
    <mergeCell ref="C40:I42"/>
    <mergeCell ref="C38:E38"/>
    <mergeCell ref="C3:F3"/>
    <mergeCell ref="B15:I15"/>
    <mergeCell ref="B32:I32"/>
    <mergeCell ref="B31:F31"/>
    <mergeCell ref="B35:F35"/>
    <mergeCell ref="D10:F10"/>
    <mergeCell ref="D11:F11"/>
    <mergeCell ref="C5:D5"/>
    <mergeCell ref="C6:D6"/>
  </mergeCells>
  <pageMargins left="0.23622047244094491" right="0.23622047244094491" top="0.55000000000000004" bottom="0.54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13" workbookViewId="0">
      <selection activeCell="H22" sqref="H22"/>
    </sheetView>
  </sheetViews>
  <sheetFormatPr defaultColWidth="8.7109375" defaultRowHeight="15" x14ac:dyDescent="0.25"/>
  <cols>
    <col min="1" max="1" width="4.5703125" style="43" customWidth="1"/>
    <col min="2" max="2" width="12.28515625" style="43" customWidth="1"/>
    <col min="3" max="3" width="34" style="43" customWidth="1"/>
    <col min="4" max="4" width="25.5703125" style="43" customWidth="1"/>
    <col min="5" max="5" width="11.5703125" style="43" customWidth="1"/>
    <col min="6" max="6" width="17.140625" style="43" customWidth="1"/>
    <col min="7" max="7" width="15.42578125" style="43" bestFit="1" customWidth="1"/>
    <col min="8" max="9" width="15.85546875" style="43" bestFit="1" customWidth="1"/>
    <col min="10" max="10" width="14.85546875" style="43" bestFit="1" customWidth="1"/>
    <col min="11" max="16384" width="8.7109375" style="43"/>
  </cols>
  <sheetData>
    <row r="1" spans="1:11" x14ac:dyDescent="0.25">
      <c r="A1" s="10"/>
      <c r="B1" s="44"/>
      <c r="C1" s="44"/>
      <c r="D1" s="11" t="s">
        <v>38</v>
      </c>
      <c r="E1" s="11"/>
      <c r="F1" s="36"/>
      <c r="G1" s="13"/>
      <c r="H1" s="13"/>
    </row>
    <row r="2" spans="1:11" x14ac:dyDescent="0.25">
      <c r="A2" s="10"/>
      <c r="B2" s="46"/>
      <c r="C2" s="46"/>
      <c r="D2" s="16"/>
      <c r="E2" s="16"/>
      <c r="I2" s="14"/>
    </row>
    <row r="3" spans="1:11" ht="18.75" x14ac:dyDescent="0.3">
      <c r="A3" s="10"/>
      <c r="B3" s="46"/>
      <c r="C3" s="65" t="s">
        <v>17</v>
      </c>
      <c r="D3" s="66"/>
      <c r="E3" s="66"/>
      <c r="F3" s="67"/>
      <c r="G3" s="60"/>
      <c r="I3" s="14"/>
    </row>
    <row r="4" spans="1:11" ht="19.5" thickBot="1" x14ac:dyDescent="0.35">
      <c r="A4" s="10"/>
      <c r="B4" s="22" t="s">
        <v>19</v>
      </c>
      <c r="C4" s="17"/>
      <c r="D4" s="17"/>
      <c r="E4" s="17"/>
      <c r="I4" s="14"/>
    </row>
    <row r="5" spans="1:11" ht="37.5" customHeight="1" thickBot="1" x14ac:dyDescent="0.35">
      <c r="A5" s="21"/>
      <c r="B5" s="63" t="s">
        <v>20</v>
      </c>
      <c r="C5" s="77"/>
      <c r="D5" s="79"/>
      <c r="E5" s="60"/>
      <c r="I5" s="14"/>
    </row>
    <row r="6" spans="1:11" ht="19.5" thickBot="1" x14ac:dyDescent="0.35">
      <c r="A6" s="21"/>
      <c r="B6" s="47" t="s">
        <v>22</v>
      </c>
      <c r="C6" s="77"/>
      <c r="D6" s="79"/>
      <c r="E6" s="17"/>
      <c r="I6" s="14"/>
    </row>
    <row r="7" spans="1:11" ht="9.75" customHeight="1" x14ac:dyDescent="0.3">
      <c r="A7" s="5"/>
      <c r="B7" s="44"/>
      <c r="C7" s="17"/>
      <c r="D7" s="17"/>
      <c r="E7" s="17"/>
      <c r="I7" s="14"/>
    </row>
    <row r="8" spans="1:11" ht="18.75" x14ac:dyDescent="0.3">
      <c r="A8" s="5"/>
      <c r="B8" s="59" t="s">
        <v>42</v>
      </c>
      <c r="C8" s="17"/>
      <c r="D8" s="17"/>
      <c r="E8" s="17"/>
      <c r="I8" s="14"/>
    </row>
    <row r="9" spans="1:11" ht="9.75" customHeight="1" thickBot="1" x14ac:dyDescent="0.35">
      <c r="A9" s="5"/>
      <c r="C9" s="25"/>
      <c r="D9" s="25"/>
      <c r="E9" s="54"/>
      <c r="F9" s="46"/>
      <c r="I9" s="14"/>
    </row>
    <row r="10" spans="1:11" ht="16.5" thickBot="1" x14ac:dyDescent="0.3">
      <c r="A10" s="5"/>
      <c r="C10" s="47" t="s">
        <v>21</v>
      </c>
      <c r="D10" s="74" t="s">
        <v>59</v>
      </c>
      <c r="E10" s="75"/>
      <c r="F10" s="76"/>
      <c r="G10" s="29"/>
      <c r="H10" s="38"/>
      <c r="I10" s="14"/>
      <c r="J10" s="14"/>
      <c r="K10" s="14"/>
    </row>
    <row r="11" spans="1:11" ht="19.5" thickBot="1" x14ac:dyDescent="0.35">
      <c r="A11" s="5"/>
      <c r="C11" s="47" t="s">
        <v>23</v>
      </c>
      <c r="D11" s="77" t="s">
        <v>53</v>
      </c>
      <c r="E11" s="78"/>
      <c r="F11" s="79"/>
      <c r="J11" s="14"/>
      <c r="K11" s="14"/>
    </row>
    <row r="12" spans="1:11" ht="19.5" thickBot="1" x14ac:dyDescent="0.35">
      <c r="A12" s="10"/>
      <c r="B12" s="19" t="s">
        <v>18</v>
      </c>
      <c r="C12" s="18"/>
      <c r="D12" s="11"/>
      <c r="E12" s="26"/>
      <c r="F12" s="36"/>
      <c r="G12" s="13"/>
      <c r="H12" s="13"/>
      <c r="I12" s="14"/>
    </row>
    <row r="13" spans="1:11" ht="45.75" thickBot="1" x14ac:dyDescent="0.3">
      <c r="A13" s="35"/>
      <c r="B13" s="1" t="s">
        <v>0</v>
      </c>
      <c r="C13" s="1" t="s">
        <v>1</v>
      </c>
      <c r="D13" s="2" t="s">
        <v>2</v>
      </c>
      <c r="E13" s="2" t="s">
        <v>32</v>
      </c>
      <c r="F13" s="2" t="s">
        <v>34</v>
      </c>
      <c r="G13" s="2" t="s">
        <v>29</v>
      </c>
      <c r="H13" s="2" t="s">
        <v>3</v>
      </c>
      <c r="I13" s="2" t="s">
        <v>60</v>
      </c>
      <c r="J13" s="45"/>
    </row>
    <row r="14" spans="1:11" ht="15.75" thickBot="1" x14ac:dyDescent="0.3">
      <c r="A14" s="35"/>
      <c r="B14" s="3"/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1">
        <v>7</v>
      </c>
      <c r="J14" s="45"/>
    </row>
    <row r="15" spans="1:11" ht="15.75" thickBot="1" x14ac:dyDescent="0.3">
      <c r="A15" s="35"/>
      <c r="B15" s="68" t="s">
        <v>35</v>
      </c>
      <c r="C15" s="69"/>
      <c r="D15" s="69"/>
      <c r="E15" s="69"/>
      <c r="F15" s="70"/>
      <c r="G15" s="70"/>
      <c r="H15" s="70"/>
      <c r="I15" s="71"/>
      <c r="J15" s="45"/>
    </row>
    <row r="16" spans="1:11" ht="30.75" thickBot="1" x14ac:dyDescent="0.3">
      <c r="A16" s="35"/>
      <c r="B16" s="58">
        <v>1</v>
      </c>
      <c r="C16" s="55" t="s">
        <v>46</v>
      </c>
      <c r="D16" s="37" t="s">
        <v>4</v>
      </c>
      <c r="E16" s="50">
        <f>ROUNDUP(($G$38*80%)/2,0)</f>
        <v>406</v>
      </c>
      <c r="F16" s="52"/>
      <c r="G16" s="51">
        <f>ROUND($E$16*$F$16,2)</f>
        <v>0</v>
      </c>
      <c r="H16" s="51">
        <f>ROUND(G16*0.23,2)</f>
        <v>0</v>
      </c>
      <c r="I16" s="51">
        <f t="shared" ref="I16:I22" si="0">G16+H16</f>
        <v>0</v>
      </c>
      <c r="J16" s="57"/>
    </row>
    <row r="17" spans="1:10" ht="30.75" thickBot="1" x14ac:dyDescent="0.3">
      <c r="A17" s="35"/>
      <c r="B17" s="58">
        <f>B16+1</f>
        <v>2</v>
      </c>
      <c r="C17" s="55" t="s">
        <v>39</v>
      </c>
      <c r="D17" s="37" t="s">
        <v>4</v>
      </c>
      <c r="E17" s="50">
        <f>ROUNDUP(($G$38*80%)/2,0)</f>
        <v>406</v>
      </c>
      <c r="F17" s="52"/>
      <c r="G17" s="51">
        <f>ROUND($E$17*$F$17,2)</f>
        <v>0</v>
      </c>
      <c r="H17" s="51">
        <f>ROUND(G17*0.23,2)</f>
        <v>0</v>
      </c>
      <c r="I17" s="51">
        <f t="shared" si="0"/>
        <v>0</v>
      </c>
      <c r="J17" s="57"/>
    </row>
    <row r="18" spans="1:10" ht="30.75" thickBot="1" x14ac:dyDescent="0.3">
      <c r="A18" s="35"/>
      <c r="B18" s="58">
        <f t="shared" ref="B18:B30" si="1">B17+1</f>
        <v>3</v>
      </c>
      <c r="C18" s="55" t="s">
        <v>47</v>
      </c>
      <c r="D18" s="37" t="s">
        <v>4</v>
      </c>
      <c r="E18" s="50">
        <f>ROUNDUP($G$38/2,0)</f>
        <v>508</v>
      </c>
      <c r="F18" s="52"/>
      <c r="G18" s="51">
        <f>ROUND($E$18*$F$18,2)</f>
        <v>0</v>
      </c>
      <c r="H18" s="51">
        <f t="shared" ref="H18:H22" si="2">ROUND(G18*0.23,2)</f>
        <v>0</v>
      </c>
      <c r="I18" s="51">
        <f t="shared" si="0"/>
        <v>0</v>
      </c>
      <c r="J18" s="45"/>
    </row>
    <row r="19" spans="1:10" ht="30.75" thickBot="1" x14ac:dyDescent="0.3">
      <c r="A19" s="35"/>
      <c r="B19" s="58">
        <f t="shared" si="1"/>
        <v>4</v>
      </c>
      <c r="C19" s="55" t="s">
        <v>40</v>
      </c>
      <c r="D19" s="37" t="s">
        <v>4</v>
      </c>
      <c r="E19" s="50">
        <f>ROUNDDOWN(G38/2,0)</f>
        <v>507</v>
      </c>
      <c r="F19" s="52"/>
      <c r="G19" s="51">
        <f>ROUND($E$19*$F$19,2)</f>
        <v>0</v>
      </c>
      <c r="H19" s="51">
        <f t="shared" si="2"/>
        <v>0</v>
      </c>
      <c r="I19" s="51">
        <f t="shared" si="0"/>
        <v>0</v>
      </c>
      <c r="J19" s="45"/>
    </row>
    <row r="20" spans="1:10" ht="30.75" thickBot="1" x14ac:dyDescent="0.3">
      <c r="A20" s="35"/>
      <c r="B20" s="58">
        <f t="shared" si="1"/>
        <v>5</v>
      </c>
      <c r="C20" s="55" t="s">
        <v>5</v>
      </c>
      <c r="D20" s="37" t="s">
        <v>4</v>
      </c>
      <c r="E20" s="50">
        <f>G38</f>
        <v>1015</v>
      </c>
      <c r="F20" s="52"/>
      <c r="G20" s="51">
        <f>ROUND($E$20*$F$20,2)</f>
        <v>0</v>
      </c>
      <c r="H20" s="51">
        <f t="shared" si="2"/>
        <v>0</v>
      </c>
      <c r="I20" s="51">
        <f t="shared" si="0"/>
        <v>0</v>
      </c>
      <c r="J20" s="45"/>
    </row>
    <row r="21" spans="1:10" ht="30.75" thickBot="1" x14ac:dyDescent="0.3">
      <c r="A21" s="35"/>
      <c r="B21" s="58">
        <f t="shared" si="1"/>
        <v>6</v>
      </c>
      <c r="C21" s="55" t="s">
        <v>48</v>
      </c>
      <c r="D21" s="37" t="s">
        <v>6</v>
      </c>
      <c r="E21" s="50">
        <f>E18</f>
        <v>508</v>
      </c>
      <c r="F21" s="52"/>
      <c r="G21" s="51">
        <f>ROUND($E$21*$F$21,2)</f>
        <v>0</v>
      </c>
      <c r="H21" s="51">
        <f t="shared" si="2"/>
        <v>0</v>
      </c>
      <c r="I21" s="51">
        <f t="shared" si="0"/>
        <v>0</v>
      </c>
      <c r="J21" s="45"/>
    </row>
    <row r="22" spans="1:10" ht="30.75" thickBot="1" x14ac:dyDescent="0.3">
      <c r="A22" s="35"/>
      <c r="B22" s="58">
        <f t="shared" si="1"/>
        <v>7</v>
      </c>
      <c r="C22" s="55" t="s">
        <v>49</v>
      </c>
      <c r="D22" s="37" t="s">
        <v>8</v>
      </c>
      <c r="E22" s="61">
        <f>G38*1</f>
        <v>1015</v>
      </c>
      <c r="F22" s="52"/>
      <c r="G22" s="51">
        <f>ROUND($E$22*$F$22,2)</f>
        <v>0</v>
      </c>
      <c r="H22" s="51">
        <f t="shared" si="2"/>
        <v>0</v>
      </c>
      <c r="I22" s="51">
        <f t="shared" si="0"/>
        <v>0</v>
      </c>
      <c r="J22" s="57"/>
    </row>
    <row r="23" spans="1:10" ht="45.75" thickBot="1" x14ac:dyDescent="0.3">
      <c r="A23" s="35"/>
      <c r="B23" s="58">
        <f t="shared" si="1"/>
        <v>8</v>
      </c>
      <c r="C23" s="55" t="s">
        <v>9</v>
      </c>
      <c r="D23" s="37" t="s">
        <v>10</v>
      </c>
      <c r="E23" s="48"/>
      <c r="F23" s="52"/>
      <c r="G23" s="48"/>
      <c r="H23" s="48"/>
      <c r="I23" s="48"/>
      <c r="J23" s="45"/>
    </row>
    <row r="24" spans="1:10" ht="45.75" thickBot="1" x14ac:dyDescent="0.3">
      <c r="A24" s="35"/>
      <c r="B24" s="58">
        <f t="shared" si="1"/>
        <v>9</v>
      </c>
      <c r="C24" s="55" t="s">
        <v>11</v>
      </c>
      <c r="D24" s="37" t="s">
        <v>10</v>
      </c>
      <c r="E24" s="48"/>
      <c r="F24" s="52"/>
      <c r="G24" s="48"/>
      <c r="H24" s="48"/>
      <c r="I24" s="48"/>
      <c r="J24" s="45"/>
    </row>
    <row r="25" spans="1:10" ht="45.75" thickBot="1" x14ac:dyDescent="0.3">
      <c r="A25" s="35"/>
      <c r="B25" s="58">
        <f t="shared" si="1"/>
        <v>10</v>
      </c>
      <c r="C25" s="55" t="s">
        <v>12</v>
      </c>
      <c r="D25" s="37" t="s">
        <v>10</v>
      </c>
      <c r="E25" s="48"/>
      <c r="F25" s="52"/>
      <c r="G25" s="48"/>
      <c r="H25" s="48"/>
      <c r="I25" s="48"/>
      <c r="J25" s="45"/>
    </row>
    <row r="26" spans="1:10" ht="45.75" thickBot="1" x14ac:dyDescent="0.3">
      <c r="A26" s="35"/>
      <c r="B26" s="58">
        <f t="shared" si="1"/>
        <v>11</v>
      </c>
      <c r="C26" s="55" t="s">
        <v>13</v>
      </c>
      <c r="D26" s="37" t="s">
        <v>8</v>
      </c>
      <c r="E26" s="48"/>
      <c r="F26" s="52"/>
      <c r="G26" s="48"/>
      <c r="H26" s="48"/>
      <c r="I26" s="48"/>
      <c r="J26" s="45"/>
    </row>
    <row r="27" spans="1:10" ht="45.75" thickBot="1" x14ac:dyDescent="0.3">
      <c r="A27" s="35"/>
      <c r="B27" s="58">
        <f t="shared" si="1"/>
        <v>12</v>
      </c>
      <c r="C27" s="55" t="s">
        <v>14</v>
      </c>
      <c r="D27" s="37" t="s">
        <v>15</v>
      </c>
      <c r="E27" s="48"/>
      <c r="F27" s="52"/>
      <c r="G27" s="48"/>
      <c r="H27" s="48"/>
      <c r="I27" s="48"/>
      <c r="J27" s="45"/>
    </row>
    <row r="28" spans="1:10" ht="33.75" customHeight="1" thickBot="1" x14ac:dyDescent="0.3">
      <c r="A28" s="35"/>
      <c r="B28" s="58">
        <f t="shared" si="1"/>
        <v>13</v>
      </c>
      <c r="C28" s="83" t="s">
        <v>43</v>
      </c>
      <c r="D28" s="84"/>
      <c r="E28" s="50">
        <f>ROUND(G38*3.5%,0)</f>
        <v>36</v>
      </c>
      <c r="F28" s="49"/>
      <c r="G28" s="51">
        <f>ROUND(E28*(F23*120+F26*40+F27),2)</f>
        <v>0</v>
      </c>
      <c r="H28" s="51">
        <f>ROUND(G28*0.23,2)</f>
        <v>0</v>
      </c>
      <c r="I28" s="51">
        <f t="shared" ref="I28:I30" si="3">G28+H28</f>
        <v>0</v>
      </c>
      <c r="J28" s="45"/>
    </row>
    <row r="29" spans="1:10" ht="35.25" customHeight="1" thickBot="1" x14ac:dyDescent="0.3">
      <c r="A29" s="35"/>
      <c r="B29" s="58">
        <f t="shared" si="1"/>
        <v>14</v>
      </c>
      <c r="C29" s="83" t="s">
        <v>44</v>
      </c>
      <c r="D29" s="84"/>
      <c r="E29" s="50">
        <f>ROUND(G38*1%,0)</f>
        <v>10</v>
      </c>
      <c r="F29" s="48"/>
      <c r="G29" s="51">
        <f>ROUND(E29*(F24*120+F26*80+F27),2)</f>
        <v>0</v>
      </c>
      <c r="H29" s="51">
        <f>ROUND($G$29*0.23,2)</f>
        <v>0</v>
      </c>
      <c r="I29" s="51">
        <f t="shared" si="3"/>
        <v>0</v>
      </c>
      <c r="J29" s="45"/>
    </row>
    <row r="30" spans="1:10" ht="30.75" customHeight="1" thickBot="1" x14ac:dyDescent="0.3">
      <c r="A30" s="35"/>
      <c r="B30" s="58">
        <f t="shared" si="1"/>
        <v>15</v>
      </c>
      <c r="C30" s="83" t="s">
        <v>45</v>
      </c>
      <c r="D30" s="84"/>
      <c r="E30" s="50">
        <f>ROUND(G38*2%,0)</f>
        <v>20</v>
      </c>
      <c r="F30" s="48"/>
      <c r="G30" s="51">
        <f>ROUND(E30*(F25*120+F26*40+F27),2)</f>
        <v>0</v>
      </c>
      <c r="H30" s="51">
        <f>ROUND($G$30*0.23,2)</f>
        <v>0</v>
      </c>
      <c r="I30" s="51">
        <f t="shared" si="3"/>
        <v>0</v>
      </c>
      <c r="J30" s="45"/>
    </row>
    <row r="31" spans="1:10" ht="29.25" customHeight="1" thickBot="1" x14ac:dyDescent="0.3">
      <c r="A31" s="35"/>
      <c r="B31" s="72" t="s">
        <v>61</v>
      </c>
      <c r="C31" s="73"/>
      <c r="D31" s="73"/>
      <c r="E31" s="73"/>
      <c r="F31" s="73"/>
      <c r="G31" s="51">
        <f>SUM(G16:G22,G28:G30)</f>
        <v>0</v>
      </c>
      <c r="H31" s="51">
        <f>SUM(H16:H22,H28:H30)</f>
        <v>0</v>
      </c>
      <c r="I31" s="41">
        <f>SUM(G31:H31)</f>
        <v>0</v>
      </c>
      <c r="J31" s="42"/>
    </row>
    <row r="32" spans="1:10" ht="15.75" thickBot="1" x14ac:dyDescent="0.3">
      <c r="A32" s="35"/>
      <c r="B32" s="68" t="s">
        <v>36</v>
      </c>
      <c r="C32" s="69"/>
      <c r="D32" s="69"/>
      <c r="E32" s="69"/>
      <c r="F32" s="70"/>
      <c r="G32" s="70"/>
      <c r="H32" s="70"/>
      <c r="I32" s="71"/>
      <c r="J32" s="45"/>
    </row>
    <row r="33" spans="1:10" ht="30.75" thickBot="1" x14ac:dyDescent="0.3">
      <c r="A33" s="35"/>
      <c r="B33" s="58">
        <f>B30+1</f>
        <v>16</v>
      </c>
      <c r="C33" s="4" t="s">
        <v>50</v>
      </c>
      <c r="D33" s="37" t="s">
        <v>7</v>
      </c>
      <c r="E33" s="64">
        <f>G38*54</f>
        <v>54810</v>
      </c>
      <c r="F33" s="52"/>
      <c r="G33" s="31">
        <f>ROUND($E$33*$F$33,2)</f>
        <v>0</v>
      </c>
      <c r="H33" s="31">
        <f>ROUND($G$33*0.23,2)</f>
        <v>0</v>
      </c>
      <c r="I33" s="31">
        <f>G33+H33</f>
        <v>0</v>
      </c>
      <c r="J33" s="45"/>
    </row>
    <row r="34" spans="1:10" ht="30.75" thickBot="1" x14ac:dyDescent="0.3">
      <c r="A34" s="35"/>
      <c r="B34" s="58">
        <f>B33+1</f>
        <v>17</v>
      </c>
      <c r="C34" s="4" t="s">
        <v>51</v>
      </c>
      <c r="D34" s="37" t="s">
        <v>8</v>
      </c>
      <c r="E34" s="50">
        <f>G38*3</f>
        <v>3045</v>
      </c>
      <c r="F34" s="52"/>
      <c r="G34" s="31">
        <f>ROUND($E$34*$F$34,2)</f>
        <v>0</v>
      </c>
      <c r="H34" s="31">
        <f>ROUND($G$34*0.23,2)</f>
        <v>0</v>
      </c>
      <c r="I34" s="31">
        <f>G34+H34</f>
        <v>0</v>
      </c>
      <c r="J34" s="45"/>
    </row>
    <row r="35" spans="1:10" ht="30.75" customHeight="1" thickBot="1" x14ac:dyDescent="0.3">
      <c r="A35" s="35"/>
      <c r="B35" s="72" t="s">
        <v>62</v>
      </c>
      <c r="C35" s="73"/>
      <c r="D35" s="73"/>
      <c r="E35" s="73"/>
      <c r="F35" s="73"/>
      <c r="G35" s="51">
        <f>SUM(G33:G34)</f>
        <v>0</v>
      </c>
      <c r="H35" s="51">
        <f>SUM(H33:H34)</f>
        <v>0</v>
      </c>
      <c r="I35" s="41">
        <f>SUM(G35:H35)</f>
        <v>0</v>
      </c>
      <c r="J35" s="42"/>
    </row>
    <row r="36" spans="1:10" ht="15.75" thickBot="1" x14ac:dyDescent="0.3">
      <c r="A36" s="5"/>
      <c r="B36" s="44"/>
      <c r="C36" s="36"/>
      <c r="D36" s="36"/>
      <c r="E36" s="36"/>
      <c r="F36" s="44"/>
      <c r="G36" s="44"/>
      <c r="H36" s="44"/>
      <c r="I36" s="44"/>
    </row>
    <row r="37" spans="1:10" ht="30.75" thickBot="1" x14ac:dyDescent="0.3">
      <c r="B37" s="38"/>
      <c r="F37" s="45"/>
      <c r="G37" s="56" t="s">
        <v>16</v>
      </c>
      <c r="H37" s="56" t="s">
        <v>37</v>
      </c>
      <c r="I37" s="56" t="s">
        <v>28</v>
      </c>
    </row>
    <row r="38" spans="1:10" x14ac:dyDescent="0.25">
      <c r="C38" s="94" t="s">
        <v>33</v>
      </c>
      <c r="D38" s="95"/>
      <c r="E38" s="95"/>
      <c r="G38" s="39">
        <v>1015</v>
      </c>
      <c r="H38" s="39">
        <f>G31+G35</f>
        <v>0</v>
      </c>
      <c r="I38" s="39">
        <f>I31+I35</f>
        <v>0</v>
      </c>
      <c r="J38" s="57"/>
    </row>
    <row r="39" spans="1:10" ht="14.25" customHeight="1" x14ac:dyDescent="0.25"/>
    <row r="40" spans="1:10" x14ac:dyDescent="0.25">
      <c r="B40" s="85" t="s">
        <v>30</v>
      </c>
      <c r="C40" s="88" t="s">
        <v>31</v>
      </c>
      <c r="D40" s="88"/>
      <c r="E40" s="88"/>
      <c r="F40" s="88"/>
      <c r="G40" s="88"/>
      <c r="H40" s="88"/>
      <c r="I40" s="89"/>
    </row>
    <row r="41" spans="1:10" x14ac:dyDescent="0.25">
      <c r="A41" s="38"/>
      <c r="B41" s="86"/>
      <c r="C41" s="90"/>
      <c r="D41" s="90"/>
      <c r="E41" s="90"/>
      <c r="F41" s="90"/>
      <c r="G41" s="90"/>
      <c r="H41" s="90"/>
      <c r="I41" s="91"/>
    </row>
    <row r="42" spans="1:10" x14ac:dyDescent="0.25">
      <c r="A42" s="38"/>
      <c r="B42" s="87"/>
      <c r="C42" s="92"/>
      <c r="D42" s="92"/>
      <c r="E42" s="92"/>
      <c r="F42" s="92"/>
      <c r="G42" s="92"/>
      <c r="H42" s="92"/>
      <c r="I42" s="93"/>
    </row>
    <row r="43" spans="1:10" ht="15.75" thickBot="1" x14ac:dyDescent="0.3"/>
    <row r="44" spans="1:10" ht="15.75" thickBot="1" x14ac:dyDescent="0.3">
      <c r="B44" s="47" t="s">
        <v>24</v>
      </c>
      <c r="C44" s="47"/>
      <c r="G44" s="43" t="s">
        <v>26</v>
      </c>
    </row>
    <row r="45" spans="1:10" ht="15.75" thickBot="1" x14ac:dyDescent="0.3">
      <c r="B45" s="47" t="s">
        <v>25</v>
      </c>
      <c r="C45" s="47"/>
      <c r="G45" s="46" t="s">
        <v>27</v>
      </c>
      <c r="H45" s="46"/>
    </row>
    <row r="46" spans="1:10" ht="15.75" thickBot="1" x14ac:dyDescent="0.3">
      <c r="B46" s="44"/>
    </row>
    <row r="47" spans="1:10" ht="30.75" customHeight="1" thickBot="1" x14ac:dyDescent="0.3">
      <c r="G47" s="82" t="s">
        <v>52</v>
      </c>
      <c r="H47" s="78"/>
      <c r="I47" s="79"/>
    </row>
    <row r="49" spans="5:5" x14ac:dyDescent="0.25">
      <c r="E49" s="28"/>
    </row>
    <row r="50" spans="5:5" ht="23.25" customHeight="1" x14ac:dyDescent="0.25">
      <c r="E50" s="14"/>
    </row>
  </sheetData>
  <sheetProtection algorithmName="SHA-512" hashValue="FlvyVma/R5AvFAyOU5Zq+6jqK1cIZZm/5v6XZbEG7r+Z1byiAFGQ5Ao0Hb+M4ifFaTHYNy0Un7VFFChuZo/uFw==" saltValue="b5s9V8XI307VdL851Vj5kA==" spinCount="100000" sheet="1" formatCells="0" formatColumns="0" formatRows="0" insertColumns="0" insertRows="0" insertHyperlinks="0" deleteColumns="0" deleteRows="0" sort="0" autoFilter="0" pivotTables="0"/>
  <mergeCells count="16">
    <mergeCell ref="B15:I15"/>
    <mergeCell ref="C3:F3"/>
    <mergeCell ref="C5:D5"/>
    <mergeCell ref="C6:D6"/>
    <mergeCell ref="D10:F10"/>
    <mergeCell ref="D11:F11"/>
    <mergeCell ref="C38:E38"/>
    <mergeCell ref="B40:B42"/>
    <mergeCell ref="C40:I42"/>
    <mergeCell ref="G47:I47"/>
    <mergeCell ref="C28:D28"/>
    <mergeCell ref="C29:D29"/>
    <mergeCell ref="C30:D30"/>
    <mergeCell ref="B31:F31"/>
    <mergeCell ref="B32:I32"/>
    <mergeCell ref="B35:F3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16" workbookViewId="0">
      <selection activeCell="F21" sqref="F21"/>
    </sheetView>
  </sheetViews>
  <sheetFormatPr defaultColWidth="8.7109375" defaultRowHeight="15" x14ac:dyDescent="0.25"/>
  <cols>
    <col min="1" max="1" width="4.5703125" style="43" customWidth="1"/>
    <col min="2" max="2" width="12.28515625" style="43" customWidth="1"/>
    <col min="3" max="3" width="34" style="43" customWidth="1"/>
    <col min="4" max="4" width="25.5703125" style="43" customWidth="1"/>
    <col min="5" max="5" width="11.85546875" style="43" customWidth="1"/>
    <col min="6" max="6" width="20.85546875" style="43" customWidth="1"/>
    <col min="7" max="7" width="15.42578125" style="43" bestFit="1" customWidth="1"/>
    <col min="8" max="9" width="15.85546875" style="43" bestFit="1" customWidth="1"/>
    <col min="10" max="10" width="14.85546875" style="43" bestFit="1" customWidth="1"/>
    <col min="11" max="16384" width="8.7109375" style="43"/>
  </cols>
  <sheetData>
    <row r="1" spans="1:11" x14ac:dyDescent="0.25">
      <c r="A1" s="10"/>
      <c r="B1" s="44"/>
      <c r="C1" s="44"/>
      <c r="D1" s="11" t="s">
        <v>38</v>
      </c>
      <c r="E1" s="11"/>
      <c r="F1" s="36"/>
      <c r="G1" s="13"/>
      <c r="H1" s="13"/>
    </row>
    <row r="2" spans="1:11" x14ac:dyDescent="0.25">
      <c r="A2" s="10"/>
      <c r="B2" s="46"/>
      <c r="C2" s="46"/>
      <c r="D2" s="16"/>
      <c r="E2" s="16"/>
      <c r="I2" s="14"/>
    </row>
    <row r="3" spans="1:11" ht="18.75" x14ac:dyDescent="0.3">
      <c r="A3" s="10"/>
      <c r="B3" s="46"/>
      <c r="C3" s="65" t="s">
        <v>17</v>
      </c>
      <c r="D3" s="66"/>
      <c r="E3" s="66"/>
      <c r="F3" s="67"/>
      <c r="G3" s="60"/>
      <c r="I3" s="14"/>
    </row>
    <row r="4" spans="1:11" ht="19.5" thickBot="1" x14ac:dyDescent="0.35">
      <c r="A4" s="10"/>
      <c r="B4" s="22" t="s">
        <v>19</v>
      </c>
      <c r="C4" s="17"/>
      <c r="D4" s="17"/>
      <c r="E4" s="17"/>
      <c r="I4" s="14"/>
    </row>
    <row r="5" spans="1:11" ht="34.5" customHeight="1" thickBot="1" x14ac:dyDescent="0.35">
      <c r="A5" s="21"/>
      <c r="B5" s="63" t="s">
        <v>20</v>
      </c>
      <c r="C5" s="77"/>
      <c r="D5" s="79"/>
      <c r="E5" s="60"/>
      <c r="I5" s="14"/>
    </row>
    <row r="6" spans="1:11" ht="19.5" thickBot="1" x14ac:dyDescent="0.35">
      <c r="A6" s="21"/>
      <c r="B6" s="47" t="s">
        <v>22</v>
      </c>
      <c r="C6" s="77"/>
      <c r="D6" s="79"/>
      <c r="E6" s="17"/>
      <c r="I6" s="14"/>
    </row>
    <row r="7" spans="1:11" ht="9.75" customHeight="1" x14ac:dyDescent="0.3">
      <c r="A7" s="5"/>
      <c r="B7" s="44"/>
      <c r="C7" s="17"/>
      <c r="D7" s="17"/>
      <c r="E7" s="17"/>
      <c r="I7" s="14"/>
    </row>
    <row r="8" spans="1:11" ht="18.75" x14ac:dyDescent="0.3">
      <c r="A8" s="5"/>
      <c r="B8" s="59" t="s">
        <v>42</v>
      </c>
      <c r="C8" s="17"/>
      <c r="D8" s="17"/>
      <c r="E8" s="17"/>
      <c r="I8" s="14"/>
    </row>
    <row r="9" spans="1:11" ht="9.75" customHeight="1" thickBot="1" x14ac:dyDescent="0.35">
      <c r="A9" s="5"/>
      <c r="C9" s="25"/>
      <c r="D9" s="25"/>
      <c r="E9" s="54"/>
      <c r="F9" s="46"/>
      <c r="I9" s="14"/>
    </row>
    <row r="10" spans="1:11" ht="16.5" thickBot="1" x14ac:dyDescent="0.3">
      <c r="A10" s="5"/>
      <c r="C10" s="47" t="s">
        <v>21</v>
      </c>
      <c r="D10" s="74" t="s">
        <v>59</v>
      </c>
      <c r="E10" s="75"/>
      <c r="F10" s="76"/>
      <c r="G10" s="29"/>
      <c r="H10" s="38"/>
      <c r="I10" s="14"/>
      <c r="J10" s="14"/>
      <c r="K10" s="14"/>
    </row>
    <row r="11" spans="1:11" ht="19.5" thickBot="1" x14ac:dyDescent="0.35">
      <c r="A11" s="5"/>
      <c r="C11" s="47" t="s">
        <v>23</v>
      </c>
      <c r="D11" s="77" t="s">
        <v>54</v>
      </c>
      <c r="E11" s="78"/>
      <c r="F11" s="79"/>
      <c r="J11" s="14"/>
      <c r="K11" s="14"/>
    </row>
    <row r="12" spans="1:11" ht="19.5" thickBot="1" x14ac:dyDescent="0.35">
      <c r="A12" s="10"/>
      <c r="B12" s="19" t="s">
        <v>18</v>
      </c>
      <c r="C12" s="18"/>
      <c r="D12" s="11"/>
      <c r="E12" s="26"/>
      <c r="F12" s="36"/>
      <c r="G12" s="13"/>
      <c r="H12" s="13"/>
      <c r="I12" s="14"/>
    </row>
    <row r="13" spans="1:11" ht="30.75" thickBot="1" x14ac:dyDescent="0.3">
      <c r="A13" s="35"/>
      <c r="B13" s="1" t="s">
        <v>0</v>
      </c>
      <c r="C13" s="1" t="s">
        <v>1</v>
      </c>
      <c r="D13" s="2" t="s">
        <v>2</v>
      </c>
      <c r="E13" s="2" t="s">
        <v>32</v>
      </c>
      <c r="F13" s="2" t="s">
        <v>34</v>
      </c>
      <c r="G13" s="2" t="s">
        <v>29</v>
      </c>
      <c r="H13" s="2" t="s">
        <v>3</v>
      </c>
      <c r="I13" s="2" t="s">
        <v>60</v>
      </c>
      <c r="J13" s="45"/>
    </row>
    <row r="14" spans="1:11" ht="15.75" thickBot="1" x14ac:dyDescent="0.3">
      <c r="A14" s="35"/>
      <c r="B14" s="3"/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1">
        <v>7</v>
      </c>
      <c r="J14" s="45"/>
    </row>
    <row r="15" spans="1:11" ht="15.75" thickBot="1" x14ac:dyDescent="0.3">
      <c r="A15" s="35"/>
      <c r="B15" s="68" t="s">
        <v>35</v>
      </c>
      <c r="C15" s="69"/>
      <c r="D15" s="69"/>
      <c r="E15" s="69"/>
      <c r="F15" s="70"/>
      <c r="G15" s="70"/>
      <c r="H15" s="70"/>
      <c r="I15" s="71"/>
      <c r="J15" s="45"/>
    </row>
    <row r="16" spans="1:11" ht="30.75" thickBot="1" x14ac:dyDescent="0.3">
      <c r="A16" s="35"/>
      <c r="B16" s="58">
        <v>1</v>
      </c>
      <c r="C16" s="55" t="s">
        <v>46</v>
      </c>
      <c r="D16" s="37" t="s">
        <v>4</v>
      </c>
      <c r="E16" s="50">
        <f>ROUNDUP(($G$38*80%)/2,0)</f>
        <v>1038</v>
      </c>
      <c r="F16" s="52"/>
      <c r="G16" s="51">
        <f>ROUND($E$16*$F$16,2)</f>
        <v>0</v>
      </c>
      <c r="H16" s="51">
        <f>ROUND(G16*0.23,2)</f>
        <v>0</v>
      </c>
      <c r="I16" s="51">
        <f t="shared" ref="I16:I22" si="0">G16+H16</f>
        <v>0</v>
      </c>
      <c r="J16" s="57"/>
    </row>
    <row r="17" spans="1:10" ht="30.75" thickBot="1" x14ac:dyDescent="0.3">
      <c r="A17" s="35"/>
      <c r="B17" s="58">
        <f>B16+1</f>
        <v>2</v>
      </c>
      <c r="C17" s="55" t="s">
        <v>39</v>
      </c>
      <c r="D17" s="37" t="s">
        <v>4</v>
      </c>
      <c r="E17" s="50">
        <f>ROUNDUP(($G$38*80%)/2,0)</f>
        <v>1038</v>
      </c>
      <c r="F17" s="52"/>
      <c r="G17" s="51">
        <f>ROUND($E$17*$F$17,2)</f>
        <v>0</v>
      </c>
      <c r="H17" s="51">
        <f t="shared" ref="H17:H22" si="1">ROUND(G17*0.23,2)</f>
        <v>0</v>
      </c>
      <c r="I17" s="51">
        <f t="shared" si="0"/>
        <v>0</v>
      </c>
      <c r="J17" s="57"/>
    </row>
    <row r="18" spans="1:10" ht="30.75" thickBot="1" x14ac:dyDescent="0.3">
      <c r="A18" s="35"/>
      <c r="B18" s="58">
        <f t="shared" ref="B18:B30" si="2">B17+1</f>
        <v>3</v>
      </c>
      <c r="C18" s="55" t="s">
        <v>47</v>
      </c>
      <c r="D18" s="37" t="s">
        <v>4</v>
      </c>
      <c r="E18" s="50">
        <f>ROUNDUP($G$38/2,0)</f>
        <v>1297</v>
      </c>
      <c r="F18" s="52"/>
      <c r="G18" s="51">
        <f>ROUND($E$18*$F$18,2)</f>
        <v>0</v>
      </c>
      <c r="H18" s="51">
        <f t="shared" si="1"/>
        <v>0</v>
      </c>
      <c r="I18" s="51">
        <f t="shared" si="0"/>
        <v>0</v>
      </c>
      <c r="J18" s="45"/>
    </row>
    <row r="19" spans="1:10" ht="30.75" thickBot="1" x14ac:dyDescent="0.3">
      <c r="A19" s="35"/>
      <c r="B19" s="58">
        <f t="shared" si="2"/>
        <v>4</v>
      </c>
      <c r="C19" s="55" t="s">
        <v>40</v>
      </c>
      <c r="D19" s="37" t="s">
        <v>4</v>
      </c>
      <c r="E19" s="50">
        <f>ROUNDDOWN(G38/2,0)</f>
        <v>1297</v>
      </c>
      <c r="F19" s="52"/>
      <c r="G19" s="51">
        <f>ROUND($E$19*$F$19,2)</f>
        <v>0</v>
      </c>
      <c r="H19" s="51">
        <f t="shared" si="1"/>
        <v>0</v>
      </c>
      <c r="I19" s="51">
        <f t="shared" si="0"/>
        <v>0</v>
      </c>
      <c r="J19" s="45"/>
    </row>
    <row r="20" spans="1:10" ht="30.75" thickBot="1" x14ac:dyDescent="0.3">
      <c r="A20" s="35"/>
      <c r="B20" s="58">
        <f t="shared" si="2"/>
        <v>5</v>
      </c>
      <c r="C20" s="55" t="s">
        <v>5</v>
      </c>
      <c r="D20" s="37" t="s">
        <v>4</v>
      </c>
      <c r="E20" s="50">
        <f>G38</f>
        <v>2594</v>
      </c>
      <c r="F20" s="52"/>
      <c r="G20" s="51">
        <f>ROUND($E$20*$F$20,2)</f>
        <v>0</v>
      </c>
      <c r="H20" s="51">
        <f t="shared" si="1"/>
        <v>0</v>
      </c>
      <c r="I20" s="51">
        <f t="shared" si="0"/>
        <v>0</v>
      </c>
      <c r="J20" s="45"/>
    </row>
    <row r="21" spans="1:10" ht="30.75" thickBot="1" x14ac:dyDescent="0.3">
      <c r="A21" s="35"/>
      <c r="B21" s="58">
        <f t="shared" si="2"/>
        <v>6</v>
      </c>
      <c r="C21" s="55" t="s">
        <v>48</v>
      </c>
      <c r="D21" s="37" t="s">
        <v>6</v>
      </c>
      <c r="E21" s="50">
        <f>E18</f>
        <v>1297</v>
      </c>
      <c r="F21" s="52"/>
      <c r="G21" s="51">
        <f>ROUND($E$21*$F$21,2)</f>
        <v>0</v>
      </c>
      <c r="H21" s="51">
        <f t="shared" si="1"/>
        <v>0</v>
      </c>
      <c r="I21" s="51">
        <f t="shared" si="0"/>
        <v>0</v>
      </c>
      <c r="J21" s="45"/>
    </row>
    <row r="22" spans="1:10" ht="30.75" thickBot="1" x14ac:dyDescent="0.3">
      <c r="A22" s="35"/>
      <c r="B22" s="58">
        <f t="shared" si="2"/>
        <v>7</v>
      </c>
      <c r="C22" s="55" t="s">
        <v>49</v>
      </c>
      <c r="D22" s="37" t="s">
        <v>8</v>
      </c>
      <c r="E22" s="61">
        <f>G38*1</f>
        <v>2594</v>
      </c>
      <c r="F22" s="52"/>
      <c r="G22" s="51">
        <f>ROUND($E$22*$F$22,2)</f>
        <v>0</v>
      </c>
      <c r="H22" s="51">
        <f t="shared" si="1"/>
        <v>0</v>
      </c>
      <c r="I22" s="51">
        <f t="shared" si="0"/>
        <v>0</v>
      </c>
      <c r="J22" s="57"/>
    </row>
    <row r="23" spans="1:10" ht="45.75" thickBot="1" x14ac:dyDescent="0.3">
      <c r="A23" s="35"/>
      <c r="B23" s="58">
        <f t="shared" si="2"/>
        <v>8</v>
      </c>
      <c r="C23" s="55" t="s">
        <v>9</v>
      </c>
      <c r="D23" s="37" t="s">
        <v>10</v>
      </c>
      <c r="E23" s="48"/>
      <c r="F23" s="52"/>
      <c r="G23" s="48"/>
      <c r="H23" s="48"/>
      <c r="I23" s="48"/>
      <c r="J23" s="45"/>
    </row>
    <row r="24" spans="1:10" ht="45.75" thickBot="1" x14ac:dyDescent="0.3">
      <c r="A24" s="35"/>
      <c r="B24" s="58">
        <f t="shared" si="2"/>
        <v>9</v>
      </c>
      <c r="C24" s="55" t="s">
        <v>11</v>
      </c>
      <c r="D24" s="37" t="s">
        <v>10</v>
      </c>
      <c r="E24" s="48"/>
      <c r="F24" s="52"/>
      <c r="G24" s="48"/>
      <c r="H24" s="48"/>
      <c r="I24" s="48"/>
      <c r="J24" s="45"/>
    </row>
    <row r="25" spans="1:10" ht="45.75" thickBot="1" x14ac:dyDescent="0.3">
      <c r="A25" s="35"/>
      <c r="B25" s="58">
        <f t="shared" si="2"/>
        <v>10</v>
      </c>
      <c r="C25" s="55" t="s">
        <v>12</v>
      </c>
      <c r="D25" s="37" t="s">
        <v>10</v>
      </c>
      <c r="E25" s="48"/>
      <c r="F25" s="52"/>
      <c r="G25" s="48"/>
      <c r="H25" s="48"/>
      <c r="I25" s="48"/>
      <c r="J25" s="45"/>
    </row>
    <row r="26" spans="1:10" ht="45.75" thickBot="1" x14ac:dyDescent="0.3">
      <c r="A26" s="35"/>
      <c r="B26" s="58">
        <f t="shared" si="2"/>
        <v>11</v>
      </c>
      <c r="C26" s="55" t="s">
        <v>13</v>
      </c>
      <c r="D26" s="37" t="s">
        <v>8</v>
      </c>
      <c r="E26" s="48"/>
      <c r="F26" s="52"/>
      <c r="G26" s="48"/>
      <c r="H26" s="48"/>
      <c r="I26" s="48"/>
      <c r="J26" s="45"/>
    </row>
    <row r="27" spans="1:10" ht="45.75" thickBot="1" x14ac:dyDescent="0.3">
      <c r="A27" s="35"/>
      <c r="B27" s="58">
        <f t="shared" si="2"/>
        <v>12</v>
      </c>
      <c r="C27" s="55" t="s">
        <v>14</v>
      </c>
      <c r="D27" s="37" t="s">
        <v>15</v>
      </c>
      <c r="E27" s="48"/>
      <c r="F27" s="52"/>
      <c r="G27" s="48"/>
      <c r="H27" s="48"/>
      <c r="I27" s="48"/>
      <c r="J27" s="45"/>
    </row>
    <row r="28" spans="1:10" ht="33.75" customHeight="1" thickBot="1" x14ac:dyDescent="0.3">
      <c r="A28" s="35"/>
      <c r="B28" s="58">
        <f t="shared" si="2"/>
        <v>13</v>
      </c>
      <c r="C28" s="83" t="s">
        <v>43</v>
      </c>
      <c r="D28" s="84"/>
      <c r="E28" s="50">
        <f>ROUND(G38*3.5%,0)</f>
        <v>91</v>
      </c>
      <c r="F28" s="49"/>
      <c r="G28" s="51">
        <f>ROUND(E28*(F23*120+F26*40+F27),2)</f>
        <v>0</v>
      </c>
      <c r="H28" s="51">
        <f>ROUND($G$28*0.23,2)</f>
        <v>0</v>
      </c>
      <c r="I28" s="51">
        <f t="shared" ref="I28:I30" si="3">G28+H28</f>
        <v>0</v>
      </c>
      <c r="J28" s="45"/>
    </row>
    <row r="29" spans="1:10" ht="35.25" customHeight="1" thickBot="1" x14ac:dyDescent="0.3">
      <c r="A29" s="35"/>
      <c r="B29" s="58">
        <f t="shared" si="2"/>
        <v>14</v>
      </c>
      <c r="C29" s="83" t="s">
        <v>44</v>
      </c>
      <c r="D29" s="84"/>
      <c r="E29" s="50">
        <f>ROUND(G38*1%,0)</f>
        <v>26</v>
      </c>
      <c r="F29" s="48"/>
      <c r="G29" s="51">
        <f>ROUND(E29*(F24*120+F26*80+F27),2)</f>
        <v>0</v>
      </c>
      <c r="H29" s="51">
        <f>ROUND($G$29*0.23,2)</f>
        <v>0</v>
      </c>
      <c r="I29" s="51">
        <f t="shared" si="3"/>
        <v>0</v>
      </c>
      <c r="J29" s="45"/>
    </row>
    <row r="30" spans="1:10" ht="30.75" customHeight="1" thickBot="1" x14ac:dyDescent="0.3">
      <c r="A30" s="35"/>
      <c r="B30" s="58">
        <f t="shared" si="2"/>
        <v>15</v>
      </c>
      <c r="C30" s="83" t="s">
        <v>45</v>
      </c>
      <c r="D30" s="84"/>
      <c r="E30" s="50">
        <f>ROUND(G38*2%,0)</f>
        <v>52</v>
      </c>
      <c r="F30" s="48"/>
      <c r="G30" s="51">
        <f>ROUND(E30*(F25*120+F26*40+F27),2)</f>
        <v>0</v>
      </c>
      <c r="H30" s="51">
        <f>ROUND($G$30*0.23,2)</f>
        <v>0</v>
      </c>
      <c r="I30" s="51">
        <f t="shared" si="3"/>
        <v>0</v>
      </c>
      <c r="J30" s="45"/>
    </row>
    <row r="31" spans="1:10" ht="28.5" customHeight="1" thickBot="1" x14ac:dyDescent="0.3">
      <c r="A31" s="35"/>
      <c r="B31" s="72" t="s">
        <v>61</v>
      </c>
      <c r="C31" s="73"/>
      <c r="D31" s="73"/>
      <c r="E31" s="73"/>
      <c r="F31" s="73"/>
      <c r="G31" s="51">
        <f>SUM(G16:G22,G28:G30)</f>
        <v>0</v>
      </c>
      <c r="H31" s="51">
        <f>SUM(H16:H22,H28:H30)</f>
        <v>0</v>
      </c>
      <c r="I31" s="41">
        <f>SUM(G31:H31)</f>
        <v>0</v>
      </c>
      <c r="J31" s="42"/>
    </row>
    <row r="32" spans="1:10" ht="15.75" thickBot="1" x14ac:dyDescent="0.3">
      <c r="A32" s="35"/>
      <c r="B32" s="68" t="s">
        <v>36</v>
      </c>
      <c r="C32" s="69"/>
      <c r="D32" s="69"/>
      <c r="E32" s="69"/>
      <c r="F32" s="70"/>
      <c r="G32" s="70"/>
      <c r="H32" s="70"/>
      <c r="I32" s="71"/>
      <c r="J32" s="45"/>
    </row>
    <row r="33" spans="1:10" ht="30.75" thickBot="1" x14ac:dyDescent="0.3">
      <c r="A33" s="35"/>
      <c r="B33" s="58">
        <f>B30+1</f>
        <v>16</v>
      </c>
      <c r="C33" s="4" t="s">
        <v>50</v>
      </c>
      <c r="D33" s="37" t="s">
        <v>7</v>
      </c>
      <c r="E33" s="64">
        <f>G38*54</f>
        <v>140076</v>
      </c>
      <c r="F33" s="52"/>
      <c r="G33" s="31">
        <f>ROUND($E$33*$F$33,2)</f>
        <v>0</v>
      </c>
      <c r="H33" s="31">
        <f>ROUND($G$33*0.23,2)</f>
        <v>0</v>
      </c>
      <c r="I33" s="31">
        <f>G33+H33</f>
        <v>0</v>
      </c>
      <c r="J33" s="45"/>
    </row>
    <row r="34" spans="1:10" ht="30.75" thickBot="1" x14ac:dyDescent="0.3">
      <c r="A34" s="35"/>
      <c r="B34" s="58">
        <f>B33+1</f>
        <v>17</v>
      </c>
      <c r="C34" s="4" t="s">
        <v>51</v>
      </c>
      <c r="D34" s="37" t="s">
        <v>8</v>
      </c>
      <c r="E34" s="50">
        <f>G38*3</f>
        <v>7782</v>
      </c>
      <c r="F34" s="52"/>
      <c r="G34" s="31">
        <f>ROUND($E$34*$F$34,2)</f>
        <v>0</v>
      </c>
      <c r="H34" s="31">
        <f>ROUND($G$34*0.23,2)</f>
        <v>0</v>
      </c>
      <c r="I34" s="31">
        <f>G34+H34</f>
        <v>0</v>
      </c>
      <c r="J34" s="45"/>
    </row>
    <row r="35" spans="1:10" ht="28.5" customHeight="1" thickBot="1" x14ac:dyDescent="0.3">
      <c r="A35" s="35"/>
      <c r="B35" s="72" t="s">
        <v>62</v>
      </c>
      <c r="C35" s="73"/>
      <c r="D35" s="73"/>
      <c r="E35" s="73"/>
      <c r="F35" s="73"/>
      <c r="G35" s="51">
        <f>SUM(G33:G34)</f>
        <v>0</v>
      </c>
      <c r="H35" s="51">
        <f>SUM(H33:H34)</f>
        <v>0</v>
      </c>
      <c r="I35" s="41">
        <f>SUM(G35:H35)</f>
        <v>0</v>
      </c>
      <c r="J35" s="42"/>
    </row>
    <row r="36" spans="1:10" ht="15.75" thickBot="1" x14ac:dyDescent="0.3">
      <c r="A36" s="5"/>
      <c r="B36" s="44"/>
      <c r="C36" s="36"/>
      <c r="D36" s="36"/>
      <c r="E36" s="36"/>
      <c r="F36" s="44"/>
      <c r="G36" s="44"/>
      <c r="H36" s="44"/>
      <c r="I36" s="44"/>
    </row>
    <row r="37" spans="1:10" ht="30.75" thickBot="1" x14ac:dyDescent="0.3">
      <c r="B37" s="38"/>
      <c r="F37" s="45"/>
      <c r="G37" s="56" t="s">
        <v>16</v>
      </c>
      <c r="H37" s="56" t="s">
        <v>37</v>
      </c>
      <c r="I37" s="56" t="s">
        <v>28</v>
      </c>
    </row>
    <row r="38" spans="1:10" x14ac:dyDescent="0.25">
      <c r="C38" s="94" t="s">
        <v>33</v>
      </c>
      <c r="D38" s="95"/>
      <c r="E38" s="95"/>
      <c r="G38" s="39">
        <v>2594</v>
      </c>
      <c r="H38" s="39">
        <f>G31+G35</f>
        <v>0</v>
      </c>
      <c r="I38" s="39">
        <f>I31+I35</f>
        <v>0</v>
      </c>
      <c r="J38" s="57"/>
    </row>
    <row r="39" spans="1:10" ht="14.25" customHeight="1" x14ac:dyDescent="0.25"/>
    <row r="40" spans="1:10" x14ac:dyDescent="0.25">
      <c r="B40" s="85" t="s">
        <v>30</v>
      </c>
      <c r="C40" s="88" t="s">
        <v>31</v>
      </c>
      <c r="D40" s="88"/>
      <c r="E40" s="88"/>
      <c r="F40" s="88"/>
      <c r="G40" s="88"/>
      <c r="H40" s="88"/>
      <c r="I40" s="89"/>
    </row>
    <row r="41" spans="1:10" x14ac:dyDescent="0.25">
      <c r="A41" s="38"/>
      <c r="B41" s="86"/>
      <c r="C41" s="90"/>
      <c r="D41" s="90"/>
      <c r="E41" s="90"/>
      <c r="F41" s="90"/>
      <c r="G41" s="90"/>
      <c r="H41" s="90"/>
      <c r="I41" s="91"/>
    </row>
    <row r="42" spans="1:10" x14ac:dyDescent="0.25">
      <c r="A42" s="38"/>
      <c r="B42" s="87"/>
      <c r="C42" s="92"/>
      <c r="D42" s="92"/>
      <c r="E42" s="92"/>
      <c r="F42" s="92"/>
      <c r="G42" s="92"/>
      <c r="H42" s="92"/>
      <c r="I42" s="93"/>
    </row>
    <row r="43" spans="1:10" ht="15.75" thickBot="1" x14ac:dyDescent="0.3"/>
    <row r="44" spans="1:10" ht="15.75" thickBot="1" x14ac:dyDescent="0.3">
      <c r="B44" s="47" t="s">
        <v>24</v>
      </c>
      <c r="C44" s="47"/>
      <c r="G44" s="43" t="s">
        <v>26</v>
      </c>
    </row>
    <row r="45" spans="1:10" ht="15.75" thickBot="1" x14ac:dyDescent="0.3">
      <c r="B45" s="47" t="s">
        <v>25</v>
      </c>
      <c r="C45" s="47"/>
      <c r="G45" s="46" t="s">
        <v>27</v>
      </c>
      <c r="H45" s="46"/>
    </row>
    <row r="46" spans="1:10" ht="15.75" thickBot="1" x14ac:dyDescent="0.3">
      <c r="B46" s="44"/>
    </row>
    <row r="47" spans="1:10" ht="30.75" customHeight="1" thickBot="1" x14ac:dyDescent="0.3">
      <c r="G47" s="82" t="s">
        <v>52</v>
      </c>
      <c r="H47" s="78"/>
      <c r="I47" s="79"/>
    </row>
    <row r="49" spans="5:5" x14ac:dyDescent="0.25">
      <c r="E49" s="28"/>
    </row>
    <row r="50" spans="5:5" ht="23.25" customHeight="1" x14ac:dyDescent="0.25">
      <c r="E50" s="14"/>
    </row>
  </sheetData>
  <sheetProtection algorithmName="SHA-512" hashValue="nZ740VS2j9zDW/S/pZ9IrtWnVmk+7RMlQZ/p1APOv7UQn9ZXN5h7G41+18E4mdYzbKngpJPjePtHep06lpafBg==" saltValue="dytOl0XUgrXu75QM6Ng3SQ==" spinCount="100000" sheet="1" formatCells="0" formatColumns="0" formatRows="0" insertColumns="0" insertRows="0" insertHyperlinks="0" deleteColumns="0" deleteRows="0" sort="0" autoFilter="0" pivotTables="0"/>
  <mergeCells count="16">
    <mergeCell ref="B15:I15"/>
    <mergeCell ref="C3:F3"/>
    <mergeCell ref="C5:D5"/>
    <mergeCell ref="C6:D6"/>
    <mergeCell ref="D10:F10"/>
    <mergeCell ref="D11:F11"/>
    <mergeCell ref="C38:E38"/>
    <mergeCell ref="B40:B42"/>
    <mergeCell ref="C40:I42"/>
    <mergeCell ref="G47:I47"/>
    <mergeCell ref="C28:D28"/>
    <mergeCell ref="C29:D29"/>
    <mergeCell ref="C30:D30"/>
    <mergeCell ref="B31:F31"/>
    <mergeCell ref="B32:I32"/>
    <mergeCell ref="B35:F3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F17" sqref="F17"/>
    </sheetView>
  </sheetViews>
  <sheetFormatPr defaultColWidth="8.7109375" defaultRowHeight="15" x14ac:dyDescent="0.25"/>
  <cols>
    <col min="1" max="1" width="4.5703125" style="43" customWidth="1"/>
    <col min="2" max="2" width="12.28515625" style="43" customWidth="1"/>
    <col min="3" max="3" width="34" style="43" customWidth="1"/>
    <col min="4" max="4" width="25.5703125" style="43" customWidth="1"/>
    <col min="5" max="5" width="11.5703125" style="43" customWidth="1"/>
    <col min="6" max="6" width="19.140625" style="43" customWidth="1"/>
    <col min="7" max="7" width="15.42578125" style="43" bestFit="1" customWidth="1"/>
    <col min="8" max="9" width="15.85546875" style="43" bestFit="1" customWidth="1"/>
    <col min="10" max="10" width="14.85546875" style="43" bestFit="1" customWidth="1"/>
    <col min="11" max="16384" width="8.7109375" style="43"/>
  </cols>
  <sheetData>
    <row r="1" spans="1:11" x14ac:dyDescent="0.25">
      <c r="A1" s="10"/>
      <c r="B1" s="44"/>
      <c r="C1" s="44"/>
      <c r="D1" s="11" t="s">
        <v>38</v>
      </c>
      <c r="E1" s="11"/>
      <c r="F1" s="36"/>
      <c r="G1" s="13"/>
      <c r="H1" s="13"/>
    </row>
    <row r="2" spans="1:11" x14ac:dyDescent="0.25">
      <c r="A2" s="10"/>
      <c r="B2" s="46"/>
      <c r="C2" s="46"/>
      <c r="D2" s="16"/>
      <c r="E2" s="16"/>
      <c r="I2" s="14"/>
    </row>
    <row r="3" spans="1:11" ht="18.75" x14ac:dyDescent="0.3">
      <c r="A3" s="10"/>
      <c r="B3" s="46"/>
      <c r="C3" s="65" t="s">
        <v>17</v>
      </c>
      <c r="D3" s="66"/>
      <c r="E3" s="66"/>
      <c r="F3" s="67"/>
      <c r="G3" s="60"/>
      <c r="I3" s="14"/>
    </row>
    <row r="4" spans="1:11" ht="19.5" thickBot="1" x14ac:dyDescent="0.35">
      <c r="A4" s="10"/>
      <c r="B4" s="22" t="s">
        <v>19</v>
      </c>
      <c r="C4" s="17"/>
      <c r="D4" s="17"/>
      <c r="E4" s="17"/>
      <c r="I4" s="14"/>
    </row>
    <row r="5" spans="1:11" ht="36" customHeight="1" thickBot="1" x14ac:dyDescent="0.35">
      <c r="A5" s="21"/>
      <c r="B5" s="63" t="s">
        <v>20</v>
      </c>
      <c r="C5" s="77"/>
      <c r="D5" s="79"/>
      <c r="E5" s="60"/>
      <c r="I5" s="14"/>
    </row>
    <row r="6" spans="1:11" ht="19.5" thickBot="1" x14ac:dyDescent="0.35">
      <c r="A6" s="21"/>
      <c r="B6" s="47" t="s">
        <v>22</v>
      </c>
      <c r="C6" s="77"/>
      <c r="D6" s="79"/>
      <c r="E6" s="17"/>
      <c r="I6" s="14"/>
    </row>
    <row r="7" spans="1:11" ht="9.75" customHeight="1" x14ac:dyDescent="0.3">
      <c r="A7" s="5"/>
      <c r="B7" s="44"/>
      <c r="C7" s="17"/>
      <c r="D7" s="17"/>
      <c r="E7" s="17"/>
      <c r="I7" s="14"/>
    </row>
    <row r="8" spans="1:11" ht="18.75" x14ac:dyDescent="0.3">
      <c r="A8" s="5"/>
      <c r="B8" s="59" t="s">
        <v>42</v>
      </c>
      <c r="C8" s="17"/>
      <c r="D8" s="17"/>
      <c r="E8" s="17"/>
      <c r="I8" s="14"/>
    </row>
    <row r="9" spans="1:11" ht="9.75" customHeight="1" thickBot="1" x14ac:dyDescent="0.35">
      <c r="A9" s="5"/>
      <c r="C9" s="25"/>
      <c r="D9" s="25"/>
      <c r="E9" s="54"/>
      <c r="F9" s="46"/>
      <c r="I9" s="14"/>
    </row>
    <row r="10" spans="1:11" ht="16.5" thickBot="1" x14ac:dyDescent="0.3">
      <c r="A10" s="5"/>
      <c r="C10" s="47" t="s">
        <v>21</v>
      </c>
      <c r="D10" s="74" t="s">
        <v>59</v>
      </c>
      <c r="E10" s="75"/>
      <c r="F10" s="76"/>
      <c r="G10" s="29"/>
      <c r="H10" s="38"/>
      <c r="I10" s="14"/>
      <c r="J10" s="14"/>
      <c r="K10" s="14"/>
    </row>
    <row r="11" spans="1:11" ht="19.5" thickBot="1" x14ac:dyDescent="0.35">
      <c r="A11" s="5"/>
      <c r="C11" s="47" t="s">
        <v>23</v>
      </c>
      <c r="D11" s="77" t="s">
        <v>55</v>
      </c>
      <c r="E11" s="78"/>
      <c r="F11" s="79"/>
      <c r="J11" s="14"/>
      <c r="K11" s="14"/>
    </row>
    <row r="12" spans="1:11" ht="19.5" thickBot="1" x14ac:dyDescent="0.35">
      <c r="A12" s="10"/>
      <c r="B12" s="19" t="s">
        <v>18</v>
      </c>
      <c r="C12" s="18"/>
      <c r="D12" s="11"/>
      <c r="E12" s="26"/>
      <c r="F12" s="36"/>
      <c r="G12" s="13"/>
      <c r="H12" s="13"/>
      <c r="I12" s="14"/>
    </row>
    <row r="13" spans="1:11" ht="30.75" thickBot="1" x14ac:dyDescent="0.3">
      <c r="A13" s="35"/>
      <c r="B13" s="1" t="s">
        <v>0</v>
      </c>
      <c r="C13" s="1" t="s">
        <v>1</v>
      </c>
      <c r="D13" s="2" t="s">
        <v>2</v>
      </c>
      <c r="E13" s="2" t="s">
        <v>32</v>
      </c>
      <c r="F13" s="2" t="s">
        <v>34</v>
      </c>
      <c r="G13" s="2" t="s">
        <v>29</v>
      </c>
      <c r="H13" s="2" t="s">
        <v>3</v>
      </c>
      <c r="I13" s="2" t="s">
        <v>60</v>
      </c>
      <c r="J13" s="45"/>
    </row>
    <row r="14" spans="1:11" ht="15.75" thickBot="1" x14ac:dyDescent="0.3">
      <c r="A14" s="35"/>
      <c r="B14" s="3"/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1">
        <v>7</v>
      </c>
      <c r="J14" s="45"/>
    </row>
    <row r="15" spans="1:11" ht="15.75" thickBot="1" x14ac:dyDescent="0.3">
      <c r="A15" s="35"/>
      <c r="B15" s="68" t="s">
        <v>35</v>
      </c>
      <c r="C15" s="69"/>
      <c r="D15" s="69"/>
      <c r="E15" s="69"/>
      <c r="F15" s="70"/>
      <c r="G15" s="70"/>
      <c r="H15" s="70"/>
      <c r="I15" s="71"/>
      <c r="J15" s="45"/>
    </row>
    <row r="16" spans="1:11" ht="30.75" thickBot="1" x14ac:dyDescent="0.3">
      <c r="A16" s="35"/>
      <c r="B16" s="58">
        <v>1</v>
      </c>
      <c r="C16" s="55" t="s">
        <v>46</v>
      </c>
      <c r="D16" s="37" t="s">
        <v>4</v>
      </c>
      <c r="E16" s="50">
        <f>ROUNDUP(($G$38*80%)/2,0)</f>
        <v>424</v>
      </c>
      <c r="F16" s="52"/>
      <c r="G16" s="51">
        <f>ROUND($E$16*$F$16,2)</f>
        <v>0</v>
      </c>
      <c r="H16" s="51">
        <f>ROUND(G16*0.23,2)</f>
        <v>0</v>
      </c>
      <c r="I16" s="51">
        <f t="shared" ref="I16:I22" si="0">G16+H16</f>
        <v>0</v>
      </c>
      <c r="J16" s="57"/>
    </row>
    <row r="17" spans="1:10" ht="30.75" thickBot="1" x14ac:dyDescent="0.3">
      <c r="A17" s="35"/>
      <c r="B17" s="58">
        <f>B16+1</f>
        <v>2</v>
      </c>
      <c r="C17" s="55" t="s">
        <v>39</v>
      </c>
      <c r="D17" s="37" t="s">
        <v>4</v>
      </c>
      <c r="E17" s="50">
        <f>ROUNDUP(($G$38*80%)/2,0)</f>
        <v>424</v>
      </c>
      <c r="F17" s="52"/>
      <c r="G17" s="51">
        <f>ROUND($E$17*$F$17,2)</f>
        <v>0</v>
      </c>
      <c r="H17" s="51">
        <f t="shared" ref="H17:H22" si="1">ROUND(G17*0.23,2)</f>
        <v>0</v>
      </c>
      <c r="I17" s="51">
        <f t="shared" si="0"/>
        <v>0</v>
      </c>
      <c r="J17" s="57"/>
    </row>
    <row r="18" spans="1:10" ht="30.75" thickBot="1" x14ac:dyDescent="0.3">
      <c r="A18" s="35"/>
      <c r="B18" s="58">
        <f t="shared" ref="B18:B30" si="2">B17+1</f>
        <v>3</v>
      </c>
      <c r="C18" s="55" t="s">
        <v>47</v>
      </c>
      <c r="D18" s="37" t="s">
        <v>4</v>
      </c>
      <c r="E18" s="50">
        <f>ROUNDUP($G$38/2,0)</f>
        <v>529</v>
      </c>
      <c r="F18" s="52"/>
      <c r="G18" s="51">
        <f>ROUND($E$18*$F$18,2)</f>
        <v>0</v>
      </c>
      <c r="H18" s="51">
        <f t="shared" si="1"/>
        <v>0</v>
      </c>
      <c r="I18" s="51">
        <f t="shared" si="0"/>
        <v>0</v>
      </c>
      <c r="J18" s="45"/>
    </row>
    <row r="19" spans="1:10" ht="30.75" thickBot="1" x14ac:dyDescent="0.3">
      <c r="A19" s="35"/>
      <c r="B19" s="58">
        <f t="shared" si="2"/>
        <v>4</v>
      </c>
      <c r="C19" s="55" t="s">
        <v>40</v>
      </c>
      <c r="D19" s="37" t="s">
        <v>4</v>
      </c>
      <c r="E19" s="50">
        <f>ROUNDDOWN(G38/2,0)</f>
        <v>529</v>
      </c>
      <c r="F19" s="52"/>
      <c r="G19" s="51">
        <f>ROUND($E$19*$F$19,2)</f>
        <v>0</v>
      </c>
      <c r="H19" s="51">
        <f t="shared" si="1"/>
        <v>0</v>
      </c>
      <c r="I19" s="51">
        <f t="shared" si="0"/>
        <v>0</v>
      </c>
      <c r="J19" s="45"/>
    </row>
    <row r="20" spans="1:10" ht="30.75" thickBot="1" x14ac:dyDescent="0.3">
      <c r="A20" s="35"/>
      <c r="B20" s="58">
        <f t="shared" si="2"/>
        <v>5</v>
      </c>
      <c r="C20" s="55" t="s">
        <v>5</v>
      </c>
      <c r="D20" s="37" t="s">
        <v>4</v>
      </c>
      <c r="E20" s="50">
        <f>G38</f>
        <v>1058</v>
      </c>
      <c r="F20" s="52"/>
      <c r="G20" s="51">
        <f>ROUND($E$20*$F$20,2)</f>
        <v>0</v>
      </c>
      <c r="H20" s="51">
        <f t="shared" si="1"/>
        <v>0</v>
      </c>
      <c r="I20" s="51">
        <f t="shared" si="0"/>
        <v>0</v>
      </c>
      <c r="J20" s="45"/>
    </row>
    <row r="21" spans="1:10" ht="30.75" thickBot="1" x14ac:dyDescent="0.3">
      <c r="A21" s="35"/>
      <c r="B21" s="58">
        <f t="shared" si="2"/>
        <v>6</v>
      </c>
      <c r="C21" s="55" t="s">
        <v>48</v>
      </c>
      <c r="D21" s="37" t="s">
        <v>6</v>
      </c>
      <c r="E21" s="50">
        <f>E18</f>
        <v>529</v>
      </c>
      <c r="F21" s="52"/>
      <c r="G21" s="51">
        <f>ROUND($E$21*$F$21,2)</f>
        <v>0</v>
      </c>
      <c r="H21" s="51">
        <f t="shared" si="1"/>
        <v>0</v>
      </c>
      <c r="I21" s="51">
        <f t="shared" si="0"/>
        <v>0</v>
      </c>
      <c r="J21" s="45"/>
    </row>
    <row r="22" spans="1:10" ht="30.75" thickBot="1" x14ac:dyDescent="0.3">
      <c r="A22" s="35"/>
      <c r="B22" s="58">
        <f t="shared" si="2"/>
        <v>7</v>
      </c>
      <c r="C22" s="55" t="s">
        <v>49</v>
      </c>
      <c r="D22" s="37" t="s">
        <v>8</v>
      </c>
      <c r="E22" s="61">
        <f>G38*1</f>
        <v>1058</v>
      </c>
      <c r="F22" s="52"/>
      <c r="G22" s="51">
        <f>ROUND($E$22*$F$22,2)</f>
        <v>0</v>
      </c>
      <c r="H22" s="51">
        <f t="shared" si="1"/>
        <v>0</v>
      </c>
      <c r="I22" s="51">
        <f t="shared" si="0"/>
        <v>0</v>
      </c>
      <c r="J22" s="57"/>
    </row>
    <row r="23" spans="1:10" ht="45.75" thickBot="1" x14ac:dyDescent="0.3">
      <c r="A23" s="35"/>
      <c r="B23" s="58">
        <f t="shared" si="2"/>
        <v>8</v>
      </c>
      <c r="C23" s="55" t="s">
        <v>9</v>
      </c>
      <c r="D23" s="37" t="s">
        <v>10</v>
      </c>
      <c r="E23" s="48"/>
      <c r="F23" s="52"/>
      <c r="G23" s="48"/>
      <c r="H23" s="48"/>
      <c r="I23" s="48"/>
      <c r="J23" s="45"/>
    </row>
    <row r="24" spans="1:10" ht="45.75" thickBot="1" x14ac:dyDescent="0.3">
      <c r="A24" s="35"/>
      <c r="B24" s="58">
        <f t="shared" si="2"/>
        <v>9</v>
      </c>
      <c r="C24" s="55" t="s">
        <v>11</v>
      </c>
      <c r="D24" s="37" t="s">
        <v>10</v>
      </c>
      <c r="E24" s="48"/>
      <c r="F24" s="52"/>
      <c r="G24" s="48"/>
      <c r="H24" s="48"/>
      <c r="I24" s="48"/>
      <c r="J24" s="45"/>
    </row>
    <row r="25" spans="1:10" ht="45.75" thickBot="1" x14ac:dyDescent="0.3">
      <c r="A25" s="35"/>
      <c r="B25" s="58">
        <f t="shared" si="2"/>
        <v>10</v>
      </c>
      <c r="C25" s="55" t="s">
        <v>12</v>
      </c>
      <c r="D25" s="37" t="s">
        <v>10</v>
      </c>
      <c r="E25" s="48"/>
      <c r="F25" s="52"/>
      <c r="G25" s="48"/>
      <c r="H25" s="48"/>
      <c r="I25" s="48"/>
      <c r="J25" s="45"/>
    </row>
    <row r="26" spans="1:10" ht="45.75" thickBot="1" x14ac:dyDescent="0.3">
      <c r="A26" s="35"/>
      <c r="B26" s="58">
        <f t="shared" si="2"/>
        <v>11</v>
      </c>
      <c r="C26" s="55" t="s">
        <v>13</v>
      </c>
      <c r="D26" s="37" t="s">
        <v>8</v>
      </c>
      <c r="E26" s="48"/>
      <c r="F26" s="52"/>
      <c r="G26" s="48"/>
      <c r="H26" s="48"/>
      <c r="I26" s="48"/>
      <c r="J26" s="45"/>
    </row>
    <row r="27" spans="1:10" ht="45.75" thickBot="1" x14ac:dyDescent="0.3">
      <c r="A27" s="35"/>
      <c r="B27" s="58">
        <f t="shared" si="2"/>
        <v>12</v>
      </c>
      <c r="C27" s="55" t="s">
        <v>14</v>
      </c>
      <c r="D27" s="37" t="s">
        <v>15</v>
      </c>
      <c r="E27" s="48"/>
      <c r="F27" s="52"/>
      <c r="G27" s="48"/>
      <c r="H27" s="48"/>
      <c r="I27" s="48"/>
      <c r="J27" s="45"/>
    </row>
    <row r="28" spans="1:10" ht="33.75" customHeight="1" thickBot="1" x14ac:dyDescent="0.3">
      <c r="A28" s="35"/>
      <c r="B28" s="58">
        <f t="shared" si="2"/>
        <v>13</v>
      </c>
      <c r="C28" s="83" t="s">
        <v>43</v>
      </c>
      <c r="D28" s="84"/>
      <c r="E28" s="50">
        <f>ROUND(G38*3.5%,0)</f>
        <v>37</v>
      </c>
      <c r="F28" s="49"/>
      <c r="G28" s="51">
        <f>ROUND(E28*(F23*120+F26*40+F27),2)</f>
        <v>0</v>
      </c>
      <c r="H28" s="51">
        <f>ROUND($G$28*0.23,2)</f>
        <v>0</v>
      </c>
      <c r="I28" s="51">
        <f t="shared" ref="I28:I30" si="3">G28+H28</f>
        <v>0</v>
      </c>
      <c r="J28" s="45"/>
    </row>
    <row r="29" spans="1:10" ht="35.25" customHeight="1" thickBot="1" x14ac:dyDescent="0.3">
      <c r="A29" s="35"/>
      <c r="B29" s="58">
        <f t="shared" si="2"/>
        <v>14</v>
      </c>
      <c r="C29" s="83" t="s">
        <v>44</v>
      </c>
      <c r="D29" s="84"/>
      <c r="E29" s="50">
        <f>ROUND(G38*1%,0)</f>
        <v>11</v>
      </c>
      <c r="F29" s="48"/>
      <c r="G29" s="51">
        <f>ROUND(E29*(F24*120+F26*80+F27),2)</f>
        <v>0</v>
      </c>
      <c r="H29" s="51">
        <f>ROUND($G$29*0.23,2)</f>
        <v>0</v>
      </c>
      <c r="I29" s="51">
        <f t="shared" si="3"/>
        <v>0</v>
      </c>
      <c r="J29" s="45"/>
    </row>
    <row r="30" spans="1:10" ht="30.75" customHeight="1" thickBot="1" x14ac:dyDescent="0.3">
      <c r="A30" s="35"/>
      <c r="B30" s="58">
        <f t="shared" si="2"/>
        <v>15</v>
      </c>
      <c r="C30" s="83" t="s">
        <v>45</v>
      </c>
      <c r="D30" s="84"/>
      <c r="E30" s="50">
        <f>ROUND(G38*2%,0)</f>
        <v>21</v>
      </c>
      <c r="F30" s="48"/>
      <c r="G30" s="51">
        <f>ROUND(E30*(F25*120+F26*40+F27),2)</f>
        <v>0</v>
      </c>
      <c r="H30" s="51">
        <f>ROUND($G$30*0.23,2)</f>
        <v>0</v>
      </c>
      <c r="I30" s="51">
        <f t="shared" si="3"/>
        <v>0</v>
      </c>
      <c r="J30" s="45"/>
    </row>
    <row r="31" spans="1:10" ht="32.25" customHeight="1" thickBot="1" x14ac:dyDescent="0.3">
      <c r="A31" s="35"/>
      <c r="B31" s="72" t="s">
        <v>61</v>
      </c>
      <c r="C31" s="73"/>
      <c r="D31" s="73"/>
      <c r="E31" s="73"/>
      <c r="F31" s="73"/>
      <c r="G31" s="51">
        <f>SUM(G16:G22,G28:G30)</f>
        <v>0</v>
      </c>
      <c r="H31" s="51">
        <f>SUM(H16:H22,H28:H30)</f>
        <v>0</v>
      </c>
      <c r="I31" s="41">
        <f>SUM(G31:H31)</f>
        <v>0</v>
      </c>
      <c r="J31" s="42"/>
    </row>
    <row r="32" spans="1:10" ht="15.75" thickBot="1" x14ac:dyDescent="0.3">
      <c r="A32" s="35"/>
      <c r="B32" s="68" t="s">
        <v>36</v>
      </c>
      <c r="C32" s="69"/>
      <c r="D32" s="69"/>
      <c r="E32" s="69"/>
      <c r="F32" s="70"/>
      <c r="G32" s="70"/>
      <c r="H32" s="70"/>
      <c r="I32" s="71"/>
      <c r="J32" s="45"/>
    </row>
    <row r="33" spans="1:10" ht="30.75" thickBot="1" x14ac:dyDescent="0.3">
      <c r="A33" s="35"/>
      <c r="B33" s="58">
        <f>B30+1</f>
        <v>16</v>
      </c>
      <c r="C33" s="4" t="s">
        <v>50</v>
      </c>
      <c r="D33" s="37" t="s">
        <v>7</v>
      </c>
      <c r="E33" s="64">
        <f>G38*54</f>
        <v>57132</v>
      </c>
      <c r="F33" s="52"/>
      <c r="G33" s="31">
        <f>ROUND($E$33*$F$33,2)</f>
        <v>0</v>
      </c>
      <c r="H33" s="31">
        <f>ROUND($G$33*0.23,2)</f>
        <v>0</v>
      </c>
      <c r="I33" s="31">
        <f>G33+H33</f>
        <v>0</v>
      </c>
      <c r="J33" s="45"/>
    </row>
    <row r="34" spans="1:10" ht="30.75" thickBot="1" x14ac:dyDescent="0.3">
      <c r="A34" s="35"/>
      <c r="B34" s="58">
        <f>B33+1</f>
        <v>17</v>
      </c>
      <c r="C34" s="4" t="s">
        <v>51</v>
      </c>
      <c r="D34" s="37" t="s">
        <v>8</v>
      </c>
      <c r="E34" s="50">
        <f>G38*3</f>
        <v>3174</v>
      </c>
      <c r="F34" s="52"/>
      <c r="G34" s="31">
        <f>ROUND($E$34*$F$34,2)</f>
        <v>0</v>
      </c>
      <c r="H34" s="31">
        <f>ROUND($G$34*0.23,2)</f>
        <v>0</v>
      </c>
      <c r="I34" s="31">
        <f>G34+H34</f>
        <v>0</v>
      </c>
      <c r="J34" s="45"/>
    </row>
    <row r="35" spans="1:10" ht="31.5" customHeight="1" thickBot="1" x14ac:dyDescent="0.3">
      <c r="A35" s="35"/>
      <c r="B35" s="72" t="s">
        <v>62</v>
      </c>
      <c r="C35" s="73"/>
      <c r="D35" s="73"/>
      <c r="E35" s="73"/>
      <c r="F35" s="73"/>
      <c r="G35" s="51">
        <f>SUM(G33:G34)</f>
        <v>0</v>
      </c>
      <c r="H35" s="51">
        <f>SUM(H33:H34)</f>
        <v>0</v>
      </c>
      <c r="I35" s="41">
        <f>SUM(G35:H35)</f>
        <v>0</v>
      </c>
      <c r="J35" s="42"/>
    </row>
    <row r="36" spans="1:10" ht="15.75" thickBot="1" x14ac:dyDescent="0.3">
      <c r="A36" s="5"/>
      <c r="B36" s="44"/>
      <c r="C36" s="36"/>
      <c r="D36" s="36"/>
      <c r="E36" s="36"/>
      <c r="F36" s="44"/>
      <c r="G36" s="44"/>
      <c r="H36" s="44"/>
      <c r="I36" s="44"/>
    </row>
    <row r="37" spans="1:10" ht="30.75" thickBot="1" x14ac:dyDescent="0.3">
      <c r="B37" s="38"/>
      <c r="F37" s="45"/>
      <c r="G37" s="56" t="s">
        <v>16</v>
      </c>
      <c r="H37" s="56" t="s">
        <v>37</v>
      </c>
      <c r="I37" s="56" t="s">
        <v>28</v>
      </c>
    </row>
    <row r="38" spans="1:10" x14ac:dyDescent="0.25">
      <c r="C38" s="94" t="s">
        <v>33</v>
      </c>
      <c r="D38" s="95"/>
      <c r="E38" s="95"/>
      <c r="G38" s="39">
        <v>1058</v>
      </c>
      <c r="H38" s="39">
        <f>G31+G35</f>
        <v>0</v>
      </c>
      <c r="I38" s="39">
        <f>I31+I35</f>
        <v>0</v>
      </c>
      <c r="J38" s="57"/>
    </row>
    <row r="39" spans="1:10" ht="14.25" customHeight="1" x14ac:dyDescent="0.25"/>
    <row r="40" spans="1:10" x14ac:dyDescent="0.25">
      <c r="B40" s="85" t="s">
        <v>30</v>
      </c>
      <c r="C40" s="88" t="s">
        <v>31</v>
      </c>
      <c r="D40" s="88"/>
      <c r="E40" s="88"/>
      <c r="F40" s="88"/>
      <c r="G40" s="88"/>
      <c r="H40" s="88"/>
      <c r="I40" s="89"/>
    </row>
    <row r="41" spans="1:10" x14ac:dyDescent="0.25">
      <c r="A41" s="38"/>
      <c r="B41" s="86"/>
      <c r="C41" s="90"/>
      <c r="D41" s="90"/>
      <c r="E41" s="90"/>
      <c r="F41" s="90"/>
      <c r="G41" s="90"/>
      <c r="H41" s="90"/>
      <c r="I41" s="91"/>
    </row>
    <row r="42" spans="1:10" x14ac:dyDescent="0.25">
      <c r="A42" s="38"/>
      <c r="B42" s="87"/>
      <c r="C42" s="92"/>
      <c r="D42" s="92"/>
      <c r="E42" s="92"/>
      <c r="F42" s="92"/>
      <c r="G42" s="92"/>
      <c r="H42" s="92"/>
      <c r="I42" s="93"/>
    </row>
    <row r="43" spans="1:10" ht="15.75" thickBot="1" x14ac:dyDescent="0.3"/>
    <row r="44" spans="1:10" ht="15.75" thickBot="1" x14ac:dyDescent="0.3">
      <c r="B44" s="47" t="s">
        <v>24</v>
      </c>
      <c r="C44" s="47"/>
      <c r="G44" s="43" t="s">
        <v>26</v>
      </c>
    </row>
    <row r="45" spans="1:10" ht="15.75" thickBot="1" x14ac:dyDescent="0.3">
      <c r="B45" s="47" t="s">
        <v>25</v>
      </c>
      <c r="C45" s="47"/>
      <c r="G45" s="46" t="s">
        <v>27</v>
      </c>
      <c r="H45" s="46"/>
    </row>
    <row r="46" spans="1:10" ht="15.75" thickBot="1" x14ac:dyDescent="0.3">
      <c r="B46" s="44"/>
    </row>
    <row r="47" spans="1:10" ht="30.75" customHeight="1" thickBot="1" x14ac:dyDescent="0.3">
      <c r="G47" s="82" t="s">
        <v>52</v>
      </c>
      <c r="H47" s="78"/>
      <c r="I47" s="79"/>
    </row>
    <row r="49" spans="5:5" x14ac:dyDescent="0.25">
      <c r="E49" s="28"/>
    </row>
    <row r="50" spans="5:5" ht="23.25" customHeight="1" x14ac:dyDescent="0.25">
      <c r="E50" s="14"/>
    </row>
  </sheetData>
  <sheetProtection algorithmName="SHA-512" hashValue="LaYgCzMuOei2uWy1YQpsOJPtfiMC/ADsY/50Tl3wXuHvM6FhkjvlRSX7urQfKLVRNr4DSWaLgbZtsXXlsgxj2g==" saltValue="FCOTeJrK8EsCcCaJ98f0aQ==" spinCount="100000" sheet="1" formatCells="0" formatColumns="0" formatRows="0" insertColumns="0" insertRows="0" insertHyperlinks="0" deleteColumns="0" deleteRows="0" sort="0" autoFilter="0" pivotTables="0"/>
  <mergeCells count="16">
    <mergeCell ref="B15:I15"/>
    <mergeCell ref="C3:F3"/>
    <mergeCell ref="C5:D5"/>
    <mergeCell ref="C6:D6"/>
    <mergeCell ref="D10:F10"/>
    <mergeCell ref="D11:F11"/>
    <mergeCell ref="C38:E38"/>
    <mergeCell ref="B40:B42"/>
    <mergeCell ref="C40:I42"/>
    <mergeCell ref="G47:I47"/>
    <mergeCell ref="C28:D28"/>
    <mergeCell ref="C29:D29"/>
    <mergeCell ref="C30:D30"/>
    <mergeCell ref="B31:F31"/>
    <mergeCell ref="B32:I32"/>
    <mergeCell ref="B35:F3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7" workbookViewId="0">
      <selection activeCell="H22" sqref="H22"/>
    </sheetView>
  </sheetViews>
  <sheetFormatPr defaultColWidth="8.7109375" defaultRowHeight="15" x14ac:dyDescent="0.25"/>
  <cols>
    <col min="1" max="1" width="4.5703125" style="43" customWidth="1"/>
    <col min="2" max="2" width="12.28515625" style="43" customWidth="1"/>
    <col min="3" max="3" width="34" style="43" customWidth="1"/>
    <col min="4" max="4" width="25.5703125" style="43" customWidth="1"/>
    <col min="5" max="5" width="12.85546875" style="43" customWidth="1"/>
    <col min="6" max="6" width="17.42578125" style="43" customWidth="1"/>
    <col min="7" max="7" width="15.42578125" style="43" bestFit="1" customWidth="1"/>
    <col min="8" max="9" width="15.85546875" style="43" bestFit="1" customWidth="1"/>
    <col min="10" max="10" width="14.85546875" style="43" bestFit="1" customWidth="1"/>
    <col min="11" max="16384" width="8.7109375" style="43"/>
  </cols>
  <sheetData>
    <row r="1" spans="1:11" x14ac:dyDescent="0.25">
      <c r="A1" s="10"/>
      <c r="B1" s="44"/>
      <c r="C1" s="44"/>
      <c r="D1" s="11" t="s">
        <v>38</v>
      </c>
      <c r="E1" s="11"/>
      <c r="F1" s="36"/>
      <c r="G1" s="13"/>
      <c r="H1" s="13"/>
    </row>
    <row r="2" spans="1:11" x14ac:dyDescent="0.25">
      <c r="A2" s="10"/>
      <c r="B2" s="46"/>
      <c r="C2" s="46"/>
      <c r="D2" s="16"/>
      <c r="E2" s="16"/>
      <c r="I2" s="14"/>
    </row>
    <row r="3" spans="1:11" ht="18.75" x14ac:dyDescent="0.3">
      <c r="A3" s="10"/>
      <c r="B3" s="46"/>
      <c r="C3" s="65" t="s">
        <v>17</v>
      </c>
      <c r="D3" s="66"/>
      <c r="E3" s="66"/>
      <c r="F3" s="67"/>
      <c r="G3" s="60"/>
      <c r="I3" s="14"/>
    </row>
    <row r="4" spans="1:11" ht="19.5" thickBot="1" x14ac:dyDescent="0.35">
      <c r="A4" s="10"/>
      <c r="B4" s="22" t="s">
        <v>19</v>
      </c>
      <c r="C4" s="17"/>
      <c r="D4" s="17"/>
      <c r="E4" s="17"/>
      <c r="I4" s="14"/>
    </row>
    <row r="5" spans="1:11" ht="34.5" customHeight="1" thickBot="1" x14ac:dyDescent="0.35">
      <c r="A5" s="21"/>
      <c r="B5" s="63" t="s">
        <v>20</v>
      </c>
      <c r="C5" s="77"/>
      <c r="D5" s="79"/>
      <c r="E5" s="60"/>
      <c r="I5" s="14"/>
    </row>
    <row r="6" spans="1:11" ht="19.5" thickBot="1" x14ac:dyDescent="0.35">
      <c r="A6" s="21"/>
      <c r="B6" s="47" t="s">
        <v>22</v>
      </c>
      <c r="C6" s="77"/>
      <c r="D6" s="79"/>
      <c r="E6" s="17"/>
      <c r="I6" s="14"/>
    </row>
    <row r="7" spans="1:11" ht="9.75" customHeight="1" x14ac:dyDescent="0.3">
      <c r="A7" s="5"/>
      <c r="B7" s="44"/>
      <c r="C7" s="17"/>
      <c r="D7" s="17"/>
      <c r="E7" s="17"/>
      <c r="I7" s="14"/>
    </row>
    <row r="8" spans="1:11" ht="18.75" x14ac:dyDescent="0.3">
      <c r="A8" s="5"/>
      <c r="B8" s="59" t="s">
        <v>42</v>
      </c>
      <c r="C8" s="17"/>
      <c r="D8" s="17"/>
      <c r="E8" s="17"/>
      <c r="I8" s="14"/>
    </row>
    <row r="9" spans="1:11" ht="9.75" customHeight="1" thickBot="1" x14ac:dyDescent="0.35">
      <c r="A9" s="5"/>
      <c r="C9" s="25"/>
      <c r="D9" s="25"/>
      <c r="E9" s="54"/>
      <c r="F9" s="46"/>
      <c r="I9" s="14"/>
    </row>
    <row r="10" spans="1:11" ht="16.5" thickBot="1" x14ac:dyDescent="0.3">
      <c r="A10" s="5"/>
      <c r="C10" s="47" t="s">
        <v>21</v>
      </c>
      <c r="D10" s="74" t="s">
        <v>59</v>
      </c>
      <c r="E10" s="75"/>
      <c r="F10" s="76"/>
      <c r="G10" s="29"/>
      <c r="H10" s="38"/>
      <c r="I10" s="14"/>
      <c r="J10" s="14"/>
      <c r="K10" s="14"/>
    </row>
    <row r="11" spans="1:11" ht="19.5" thickBot="1" x14ac:dyDescent="0.35">
      <c r="A11" s="5"/>
      <c r="C11" s="47" t="s">
        <v>23</v>
      </c>
      <c r="D11" s="77" t="s">
        <v>56</v>
      </c>
      <c r="E11" s="78"/>
      <c r="F11" s="79"/>
      <c r="J11" s="14"/>
      <c r="K11" s="14"/>
    </row>
    <row r="12" spans="1:11" ht="19.5" thickBot="1" x14ac:dyDescent="0.35">
      <c r="A12" s="10"/>
      <c r="B12" s="19" t="s">
        <v>18</v>
      </c>
      <c r="C12" s="18"/>
      <c r="D12" s="11"/>
      <c r="E12" s="26"/>
      <c r="F12" s="36"/>
      <c r="G12" s="13"/>
      <c r="H12" s="13"/>
      <c r="I12" s="14"/>
    </row>
    <row r="13" spans="1:11" ht="45.75" thickBot="1" x14ac:dyDescent="0.3">
      <c r="A13" s="35"/>
      <c r="B13" s="1" t="s">
        <v>0</v>
      </c>
      <c r="C13" s="1" t="s">
        <v>1</v>
      </c>
      <c r="D13" s="2" t="s">
        <v>2</v>
      </c>
      <c r="E13" s="2" t="s">
        <v>32</v>
      </c>
      <c r="F13" s="2" t="s">
        <v>34</v>
      </c>
      <c r="G13" s="2" t="s">
        <v>29</v>
      </c>
      <c r="H13" s="2" t="s">
        <v>3</v>
      </c>
      <c r="I13" s="2" t="s">
        <v>60</v>
      </c>
      <c r="J13" s="45"/>
    </row>
    <row r="14" spans="1:11" ht="15.75" thickBot="1" x14ac:dyDescent="0.3">
      <c r="A14" s="35"/>
      <c r="B14" s="3"/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1">
        <v>7</v>
      </c>
      <c r="J14" s="45"/>
    </row>
    <row r="15" spans="1:11" ht="15.75" thickBot="1" x14ac:dyDescent="0.3">
      <c r="A15" s="35"/>
      <c r="B15" s="68" t="s">
        <v>35</v>
      </c>
      <c r="C15" s="69"/>
      <c r="D15" s="69"/>
      <c r="E15" s="69"/>
      <c r="F15" s="70"/>
      <c r="G15" s="70"/>
      <c r="H15" s="70"/>
      <c r="I15" s="71"/>
      <c r="J15" s="45"/>
    </row>
    <row r="16" spans="1:11" ht="30.75" thickBot="1" x14ac:dyDescent="0.3">
      <c r="A16" s="35"/>
      <c r="B16" s="58">
        <v>1</v>
      </c>
      <c r="C16" s="55" t="s">
        <v>46</v>
      </c>
      <c r="D16" s="37" t="s">
        <v>4</v>
      </c>
      <c r="E16" s="50">
        <f>ROUNDUP(($G$38*80%)/2,0)</f>
        <v>782</v>
      </c>
      <c r="F16" s="52"/>
      <c r="G16" s="51">
        <f>ROUND($E$16*$F$16,2)</f>
        <v>0</v>
      </c>
      <c r="H16" s="51">
        <f>ROUND(G16*0.23,2)</f>
        <v>0</v>
      </c>
      <c r="I16" s="51">
        <f t="shared" ref="I16:I22" si="0">G16+H16</f>
        <v>0</v>
      </c>
      <c r="J16" s="57"/>
    </row>
    <row r="17" spans="1:10" ht="30.75" thickBot="1" x14ac:dyDescent="0.3">
      <c r="A17" s="35"/>
      <c r="B17" s="58">
        <f>B16+1</f>
        <v>2</v>
      </c>
      <c r="C17" s="55" t="s">
        <v>39</v>
      </c>
      <c r="D17" s="37" t="s">
        <v>4</v>
      </c>
      <c r="E17" s="50">
        <f>ROUNDUP(($G$38*80%)/2,0)</f>
        <v>782</v>
      </c>
      <c r="F17" s="52"/>
      <c r="G17" s="51">
        <f>ROUND($E$17*$F$17,2)</f>
        <v>0</v>
      </c>
      <c r="H17" s="51">
        <f t="shared" ref="H17:H22" si="1">ROUND(G17*0.23,2)</f>
        <v>0</v>
      </c>
      <c r="I17" s="51">
        <f t="shared" si="0"/>
        <v>0</v>
      </c>
      <c r="J17" s="57"/>
    </row>
    <row r="18" spans="1:10" ht="30.75" thickBot="1" x14ac:dyDescent="0.3">
      <c r="A18" s="35"/>
      <c r="B18" s="58">
        <f t="shared" ref="B18:B30" si="2">B17+1</f>
        <v>3</v>
      </c>
      <c r="C18" s="55" t="s">
        <v>47</v>
      </c>
      <c r="D18" s="37" t="s">
        <v>4</v>
      </c>
      <c r="E18" s="50">
        <f>ROUNDUP($G$38/2,0)</f>
        <v>978</v>
      </c>
      <c r="F18" s="52"/>
      <c r="G18" s="51">
        <f>ROUND($E$18*$F$18,2)</f>
        <v>0</v>
      </c>
      <c r="H18" s="51">
        <f t="shared" si="1"/>
        <v>0</v>
      </c>
      <c r="I18" s="51">
        <f t="shared" si="0"/>
        <v>0</v>
      </c>
      <c r="J18" s="45"/>
    </row>
    <row r="19" spans="1:10" ht="30.75" thickBot="1" x14ac:dyDescent="0.3">
      <c r="A19" s="35"/>
      <c r="B19" s="58">
        <f t="shared" si="2"/>
        <v>4</v>
      </c>
      <c r="C19" s="55" t="s">
        <v>40</v>
      </c>
      <c r="D19" s="37" t="s">
        <v>4</v>
      </c>
      <c r="E19" s="50">
        <f>ROUNDDOWN(G38/2,0)</f>
        <v>977</v>
      </c>
      <c r="F19" s="52"/>
      <c r="G19" s="51">
        <f>ROUND($E$19*$F$19,2)</f>
        <v>0</v>
      </c>
      <c r="H19" s="51">
        <f t="shared" si="1"/>
        <v>0</v>
      </c>
      <c r="I19" s="51">
        <f t="shared" si="0"/>
        <v>0</v>
      </c>
      <c r="J19" s="45"/>
    </row>
    <row r="20" spans="1:10" ht="30.75" thickBot="1" x14ac:dyDescent="0.3">
      <c r="A20" s="35"/>
      <c r="B20" s="58">
        <f t="shared" si="2"/>
        <v>5</v>
      </c>
      <c r="C20" s="55" t="s">
        <v>5</v>
      </c>
      <c r="D20" s="37" t="s">
        <v>4</v>
      </c>
      <c r="E20" s="50">
        <f>G38</f>
        <v>1955</v>
      </c>
      <c r="F20" s="52"/>
      <c r="G20" s="51">
        <f>ROUND($E$20*$F$20,2)</f>
        <v>0</v>
      </c>
      <c r="H20" s="51">
        <f t="shared" si="1"/>
        <v>0</v>
      </c>
      <c r="I20" s="51">
        <f t="shared" si="0"/>
        <v>0</v>
      </c>
      <c r="J20" s="45"/>
    </row>
    <row r="21" spans="1:10" ht="30.75" thickBot="1" x14ac:dyDescent="0.3">
      <c r="A21" s="35"/>
      <c r="B21" s="58">
        <f t="shared" si="2"/>
        <v>6</v>
      </c>
      <c r="C21" s="55" t="s">
        <v>48</v>
      </c>
      <c r="D21" s="37" t="s">
        <v>6</v>
      </c>
      <c r="E21" s="50">
        <f>E18</f>
        <v>978</v>
      </c>
      <c r="F21" s="52"/>
      <c r="G21" s="51">
        <f>ROUND($E$21*$F$21,2)</f>
        <v>0</v>
      </c>
      <c r="H21" s="51">
        <f t="shared" si="1"/>
        <v>0</v>
      </c>
      <c r="I21" s="51">
        <f t="shared" si="0"/>
        <v>0</v>
      </c>
      <c r="J21" s="45"/>
    </row>
    <row r="22" spans="1:10" ht="30.75" thickBot="1" x14ac:dyDescent="0.3">
      <c r="A22" s="35"/>
      <c r="B22" s="58">
        <f t="shared" si="2"/>
        <v>7</v>
      </c>
      <c r="C22" s="55" t="s">
        <v>49</v>
      </c>
      <c r="D22" s="37" t="s">
        <v>8</v>
      </c>
      <c r="E22" s="61">
        <f>G38*1</f>
        <v>1955</v>
      </c>
      <c r="F22" s="52"/>
      <c r="G22" s="51">
        <f>ROUND($E$22*$F$22,2)</f>
        <v>0</v>
      </c>
      <c r="H22" s="51">
        <f t="shared" si="1"/>
        <v>0</v>
      </c>
      <c r="I22" s="51">
        <f t="shared" si="0"/>
        <v>0</v>
      </c>
      <c r="J22" s="57"/>
    </row>
    <row r="23" spans="1:10" ht="45.75" thickBot="1" x14ac:dyDescent="0.3">
      <c r="A23" s="35"/>
      <c r="B23" s="58">
        <f t="shared" si="2"/>
        <v>8</v>
      </c>
      <c r="C23" s="55" t="s">
        <v>9</v>
      </c>
      <c r="D23" s="37" t="s">
        <v>10</v>
      </c>
      <c r="E23" s="48"/>
      <c r="F23" s="52"/>
      <c r="G23" s="48"/>
      <c r="H23" s="48"/>
      <c r="I23" s="48"/>
      <c r="J23" s="45"/>
    </row>
    <row r="24" spans="1:10" ht="45.75" thickBot="1" x14ac:dyDescent="0.3">
      <c r="A24" s="35"/>
      <c r="B24" s="58">
        <f t="shared" si="2"/>
        <v>9</v>
      </c>
      <c r="C24" s="55" t="s">
        <v>11</v>
      </c>
      <c r="D24" s="37" t="s">
        <v>10</v>
      </c>
      <c r="E24" s="48"/>
      <c r="F24" s="52"/>
      <c r="G24" s="48"/>
      <c r="H24" s="48"/>
      <c r="I24" s="48"/>
      <c r="J24" s="45"/>
    </row>
    <row r="25" spans="1:10" ht="45.75" thickBot="1" x14ac:dyDescent="0.3">
      <c r="A25" s="35"/>
      <c r="B25" s="58">
        <f t="shared" si="2"/>
        <v>10</v>
      </c>
      <c r="C25" s="55" t="s">
        <v>12</v>
      </c>
      <c r="D25" s="37" t="s">
        <v>10</v>
      </c>
      <c r="E25" s="48"/>
      <c r="F25" s="52"/>
      <c r="G25" s="48"/>
      <c r="H25" s="48"/>
      <c r="I25" s="48"/>
      <c r="J25" s="45"/>
    </row>
    <row r="26" spans="1:10" ht="45.75" thickBot="1" x14ac:dyDescent="0.3">
      <c r="A26" s="35"/>
      <c r="B26" s="58">
        <f t="shared" si="2"/>
        <v>11</v>
      </c>
      <c r="C26" s="55" t="s">
        <v>13</v>
      </c>
      <c r="D26" s="37" t="s">
        <v>8</v>
      </c>
      <c r="E26" s="48"/>
      <c r="F26" s="52"/>
      <c r="G26" s="48"/>
      <c r="H26" s="48"/>
      <c r="I26" s="48"/>
      <c r="J26" s="45"/>
    </row>
    <row r="27" spans="1:10" ht="45.75" thickBot="1" x14ac:dyDescent="0.3">
      <c r="A27" s="35"/>
      <c r="B27" s="58">
        <f t="shared" si="2"/>
        <v>12</v>
      </c>
      <c r="C27" s="55" t="s">
        <v>14</v>
      </c>
      <c r="D27" s="37" t="s">
        <v>15</v>
      </c>
      <c r="E27" s="48"/>
      <c r="F27" s="52"/>
      <c r="G27" s="48"/>
      <c r="H27" s="48"/>
      <c r="I27" s="48"/>
      <c r="J27" s="45"/>
    </row>
    <row r="28" spans="1:10" ht="33.75" customHeight="1" thickBot="1" x14ac:dyDescent="0.3">
      <c r="A28" s="35"/>
      <c r="B28" s="58">
        <f t="shared" si="2"/>
        <v>13</v>
      </c>
      <c r="C28" s="83" t="s">
        <v>43</v>
      </c>
      <c r="D28" s="84"/>
      <c r="E28" s="50">
        <f>ROUND(G38*3.5%,0)</f>
        <v>68</v>
      </c>
      <c r="F28" s="49"/>
      <c r="G28" s="51">
        <f>ROUND(E28*(F23*120+F26*40+F27),2)</f>
        <v>0</v>
      </c>
      <c r="H28" s="51">
        <f>ROUND($G$28*0.23,2)</f>
        <v>0</v>
      </c>
      <c r="I28" s="51">
        <f t="shared" ref="I28:I30" si="3">G28+H28</f>
        <v>0</v>
      </c>
      <c r="J28" s="45"/>
    </row>
    <row r="29" spans="1:10" ht="35.25" customHeight="1" thickBot="1" x14ac:dyDescent="0.3">
      <c r="A29" s="35"/>
      <c r="B29" s="58">
        <f t="shared" si="2"/>
        <v>14</v>
      </c>
      <c r="C29" s="83" t="s">
        <v>44</v>
      </c>
      <c r="D29" s="84"/>
      <c r="E29" s="50">
        <f>ROUND(G38*1%,0)</f>
        <v>20</v>
      </c>
      <c r="F29" s="48"/>
      <c r="G29" s="51">
        <f>ROUND(E29*(F24*120+F26*80+F27),2)</f>
        <v>0</v>
      </c>
      <c r="H29" s="51">
        <f>ROUND($G$29*0.23,2)</f>
        <v>0</v>
      </c>
      <c r="I29" s="51">
        <f t="shared" si="3"/>
        <v>0</v>
      </c>
      <c r="J29" s="45"/>
    </row>
    <row r="30" spans="1:10" ht="30.75" customHeight="1" thickBot="1" x14ac:dyDescent="0.3">
      <c r="A30" s="35"/>
      <c r="B30" s="58">
        <f t="shared" si="2"/>
        <v>15</v>
      </c>
      <c r="C30" s="83" t="s">
        <v>45</v>
      </c>
      <c r="D30" s="84"/>
      <c r="E30" s="50">
        <f>ROUND(G38*2%,0)</f>
        <v>39</v>
      </c>
      <c r="F30" s="48"/>
      <c r="G30" s="51">
        <f>ROUND(E30*(F25*120+F26*40+F27),2)</f>
        <v>0</v>
      </c>
      <c r="H30" s="51">
        <f>ROUND($G$30*0.23,2)</f>
        <v>0</v>
      </c>
      <c r="I30" s="51">
        <f t="shared" si="3"/>
        <v>0</v>
      </c>
      <c r="J30" s="45"/>
    </row>
    <row r="31" spans="1:10" ht="30" customHeight="1" thickBot="1" x14ac:dyDescent="0.3">
      <c r="A31" s="35"/>
      <c r="B31" s="72" t="s">
        <v>61</v>
      </c>
      <c r="C31" s="73"/>
      <c r="D31" s="73"/>
      <c r="E31" s="73"/>
      <c r="F31" s="73"/>
      <c r="G31" s="51">
        <f>SUM(G16:G22,G28:G30)</f>
        <v>0</v>
      </c>
      <c r="H31" s="51">
        <f>SUM(H16:H22,H28:H30)</f>
        <v>0</v>
      </c>
      <c r="I31" s="41">
        <f>SUM(G31:H31)</f>
        <v>0</v>
      </c>
      <c r="J31" s="42"/>
    </row>
    <row r="32" spans="1:10" ht="15.75" thickBot="1" x14ac:dyDescent="0.3">
      <c r="A32" s="35"/>
      <c r="B32" s="68" t="s">
        <v>36</v>
      </c>
      <c r="C32" s="69"/>
      <c r="D32" s="69"/>
      <c r="E32" s="69"/>
      <c r="F32" s="70"/>
      <c r="G32" s="70"/>
      <c r="H32" s="70"/>
      <c r="I32" s="71"/>
      <c r="J32" s="45"/>
    </row>
    <row r="33" spans="1:10" ht="30.75" thickBot="1" x14ac:dyDescent="0.3">
      <c r="A33" s="35"/>
      <c r="B33" s="58">
        <f>B30+1</f>
        <v>16</v>
      </c>
      <c r="C33" s="4" t="s">
        <v>50</v>
      </c>
      <c r="D33" s="37" t="s">
        <v>7</v>
      </c>
      <c r="E33" s="64">
        <f>G38*54</f>
        <v>105570</v>
      </c>
      <c r="F33" s="52"/>
      <c r="G33" s="31">
        <f>ROUND($E$33*$F$33,2)</f>
        <v>0</v>
      </c>
      <c r="H33" s="31">
        <f>ROUND($G$33*0.23,2)</f>
        <v>0</v>
      </c>
      <c r="I33" s="31">
        <f>G33+H33</f>
        <v>0</v>
      </c>
      <c r="J33" s="45"/>
    </row>
    <row r="34" spans="1:10" ht="30.75" thickBot="1" x14ac:dyDescent="0.3">
      <c r="A34" s="35"/>
      <c r="B34" s="58">
        <f>B33+1</f>
        <v>17</v>
      </c>
      <c r="C34" s="4" t="s">
        <v>51</v>
      </c>
      <c r="D34" s="37" t="s">
        <v>8</v>
      </c>
      <c r="E34" s="50">
        <f>G38*3</f>
        <v>5865</v>
      </c>
      <c r="F34" s="52"/>
      <c r="G34" s="31">
        <f>ROUND($E$34*$F$34,2)</f>
        <v>0</v>
      </c>
      <c r="H34" s="31">
        <f>ROUND($G$34*0.23,2)</f>
        <v>0</v>
      </c>
      <c r="I34" s="31">
        <f>G34+H34</f>
        <v>0</v>
      </c>
      <c r="J34" s="45"/>
    </row>
    <row r="35" spans="1:10" ht="29.25" customHeight="1" thickBot="1" x14ac:dyDescent="0.3">
      <c r="A35" s="35"/>
      <c r="B35" s="72" t="s">
        <v>62</v>
      </c>
      <c r="C35" s="73"/>
      <c r="D35" s="73"/>
      <c r="E35" s="73"/>
      <c r="F35" s="73"/>
      <c r="G35" s="51">
        <f>SUM(G33:G34)</f>
        <v>0</v>
      </c>
      <c r="H35" s="51">
        <f>SUM(H33:H34)</f>
        <v>0</v>
      </c>
      <c r="I35" s="41">
        <f>SUM(G35:H35)</f>
        <v>0</v>
      </c>
      <c r="J35" s="42"/>
    </row>
    <row r="36" spans="1:10" ht="15.75" thickBot="1" x14ac:dyDescent="0.3">
      <c r="A36" s="5"/>
      <c r="B36" s="44"/>
      <c r="C36" s="36"/>
      <c r="D36" s="36"/>
      <c r="E36" s="36"/>
      <c r="F36" s="44"/>
      <c r="G36" s="44"/>
      <c r="H36" s="44"/>
      <c r="I36" s="44"/>
    </row>
    <row r="37" spans="1:10" ht="30.75" thickBot="1" x14ac:dyDescent="0.3">
      <c r="B37" s="38"/>
      <c r="F37" s="45"/>
      <c r="G37" s="56" t="s">
        <v>16</v>
      </c>
      <c r="H37" s="56" t="s">
        <v>37</v>
      </c>
      <c r="I37" s="56" t="s">
        <v>28</v>
      </c>
    </row>
    <row r="38" spans="1:10" x14ac:dyDescent="0.25">
      <c r="C38" s="94" t="s">
        <v>33</v>
      </c>
      <c r="D38" s="95"/>
      <c r="E38" s="95"/>
      <c r="G38" s="39">
        <v>1955</v>
      </c>
      <c r="H38" s="39">
        <f>G31+G35</f>
        <v>0</v>
      </c>
      <c r="I38" s="39">
        <f>I31+I35</f>
        <v>0</v>
      </c>
      <c r="J38" s="57"/>
    </row>
    <row r="39" spans="1:10" ht="14.25" customHeight="1" x14ac:dyDescent="0.25"/>
    <row r="40" spans="1:10" x14ac:dyDescent="0.25">
      <c r="B40" s="85" t="s">
        <v>30</v>
      </c>
      <c r="C40" s="88" t="s">
        <v>31</v>
      </c>
      <c r="D40" s="88"/>
      <c r="E40" s="88"/>
      <c r="F40" s="88"/>
      <c r="G40" s="88"/>
      <c r="H40" s="88"/>
      <c r="I40" s="89"/>
    </row>
    <row r="41" spans="1:10" x14ac:dyDescent="0.25">
      <c r="A41" s="38"/>
      <c r="B41" s="86"/>
      <c r="C41" s="90"/>
      <c r="D41" s="90"/>
      <c r="E41" s="90"/>
      <c r="F41" s="90"/>
      <c r="G41" s="90"/>
      <c r="H41" s="90"/>
      <c r="I41" s="91"/>
    </row>
    <row r="42" spans="1:10" x14ac:dyDescent="0.25">
      <c r="A42" s="38"/>
      <c r="B42" s="87"/>
      <c r="C42" s="92"/>
      <c r="D42" s="92"/>
      <c r="E42" s="92"/>
      <c r="F42" s="92"/>
      <c r="G42" s="92"/>
      <c r="H42" s="92"/>
      <c r="I42" s="93"/>
    </row>
    <row r="43" spans="1:10" ht="15.75" thickBot="1" x14ac:dyDescent="0.3"/>
    <row r="44" spans="1:10" ht="15.75" thickBot="1" x14ac:dyDescent="0.3">
      <c r="B44" s="47" t="s">
        <v>24</v>
      </c>
      <c r="C44" s="47"/>
      <c r="G44" s="43" t="s">
        <v>26</v>
      </c>
    </row>
    <row r="45" spans="1:10" ht="15.75" thickBot="1" x14ac:dyDescent="0.3">
      <c r="B45" s="47" t="s">
        <v>25</v>
      </c>
      <c r="C45" s="47"/>
      <c r="G45" s="46" t="s">
        <v>27</v>
      </c>
      <c r="H45" s="46"/>
    </row>
    <row r="46" spans="1:10" ht="15.75" thickBot="1" x14ac:dyDescent="0.3">
      <c r="B46" s="44"/>
    </row>
    <row r="47" spans="1:10" ht="30.75" customHeight="1" thickBot="1" x14ac:dyDescent="0.3">
      <c r="G47" s="82" t="s">
        <v>52</v>
      </c>
      <c r="H47" s="78"/>
      <c r="I47" s="79"/>
    </row>
    <row r="49" spans="5:5" x14ac:dyDescent="0.25">
      <c r="E49" s="28"/>
    </row>
    <row r="50" spans="5:5" ht="23.25" customHeight="1" x14ac:dyDescent="0.25">
      <c r="E50" s="14"/>
    </row>
  </sheetData>
  <sheetProtection algorithmName="SHA-512" hashValue="5tIzNGD1++rx3z0fN1nAnAATNduDKGYD2bUlfTLjst4iV1vzv/ZQ2RWpNF+kUeVii0qMSRzOC4ut2r+ljnFttQ==" saltValue="zu2SEgr74tg3crkOkYULSA==" spinCount="100000" sheet="1" formatCells="0" formatColumns="0" formatRows="0" insertColumns="0" insertRows="0" insertHyperlinks="0" deleteColumns="0" deleteRows="0" sort="0" autoFilter="0" pivotTables="0"/>
  <mergeCells count="16">
    <mergeCell ref="B15:I15"/>
    <mergeCell ref="C3:F3"/>
    <mergeCell ref="C5:D5"/>
    <mergeCell ref="C6:D6"/>
    <mergeCell ref="D10:F10"/>
    <mergeCell ref="D11:F11"/>
    <mergeCell ref="C38:E38"/>
    <mergeCell ref="B40:B42"/>
    <mergeCell ref="C40:I42"/>
    <mergeCell ref="G47:I47"/>
    <mergeCell ref="C28:D28"/>
    <mergeCell ref="C29:D29"/>
    <mergeCell ref="C30:D30"/>
    <mergeCell ref="B31:F31"/>
    <mergeCell ref="B32:I32"/>
    <mergeCell ref="B35:F3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10" workbookViewId="0">
      <selection activeCell="E17" sqref="E17"/>
    </sheetView>
  </sheetViews>
  <sheetFormatPr defaultColWidth="8.7109375" defaultRowHeight="15" x14ac:dyDescent="0.25"/>
  <cols>
    <col min="1" max="1" width="4.5703125" style="43" customWidth="1"/>
    <col min="2" max="2" width="12.28515625" style="43" customWidth="1"/>
    <col min="3" max="3" width="34" style="43" customWidth="1"/>
    <col min="4" max="4" width="25.5703125" style="43" customWidth="1"/>
    <col min="5" max="5" width="11.5703125" style="43" customWidth="1"/>
    <col min="6" max="6" width="17.7109375" style="43" customWidth="1"/>
    <col min="7" max="7" width="15.42578125" style="43" bestFit="1" customWidth="1"/>
    <col min="8" max="9" width="15.85546875" style="43" bestFit="1" customWidth="1"/>
    <col min="10" max="10" width="14.85546875" style="43" bestFit="1" customWidth="1"/>
    <col min="11" max="16384" width="8.7109375" style="43"/>
  </cols>
  <sheetData>
    <row r="1" spans="1:11" x14ac:dyDescent="0.25">
      <c r="A1" s="10"/>
      <c r="B1" s="44"/>
      <c r="C1" s="44"/>
      <c r="D1" s="11" t="s">
        <v>38</v>
      </c>
      <c r="E1" s="11"/>
      <c r="F1" s="36"/>
      <c r="G1" s="13"/>
      <c r="H1" s="13"/>
    </row>
    <row r="2" spans="1:11" x14ac:dyDescent="0.25">
      <c r="A2" s="10"/>
      <c r="B2" s="46"/>
      <c r="C2" s="46"/>
      <c r="D2" s="16"/>
      <c r="E2" s="16"/>
      <c r="I2" s="14"/>
    </row>
    <row r="3" spans="1:11" ht="18.75" x14ac:dyDescent="0.3">
      <c r="A3" s="10"/>
      <c r="B3" s="46"/>
      <c r="C3" s="65" t="s">
        <v>17</v>
      </c>
      <c r="D3" s="66"/>
      <c r="E3" s="66"/>
      <c r="F3" s="67"/>
      <c r="G3" s="60"/>
      <c r="I3" s="14"/>
    </row>
    <row r="4" spans="1:11" ht="19.5" thickBot="1" x14ac:dyDescent="0.35">
      <c r="A4" s="10"/>
      <c r="B4" s="22" t="s">
        <v>19</v>
      </c>
      <c r="C4" s="17"/>
      <c r="D4" s="17"/>
      <c r="E4" s="17"/>
      <c r="I4" s="14"/>
    </row>
    <row r="5" spans="1:11" ht="37.5" customHeight="1" thickBot="1" x14ac:dyDescent="0.35">
      <c r="A5" s="21"/>
      <c r="B5" s="63" t="s">
        <v>20</v>
      </c>
      <c r="C5" s="77"/>
      <c r="D5" s="79"/>
      <c r="E5" s="60"/>
      <c r="I5" s="14"/>
    </row>
    <row r="6" spans="1:11" ht="19.5" thickBot="1" x14ac:dyDescent="0.35">
      <c r="A6" s="21"/>
      <c r="B6" s="47" t="s">
        <v>22</v>
      </c>
      <c r="C6" s="77"/>
      <c r="D6" s="79"/>
      <c r="E6" s="17"/>
      <c r="I6" s="14"/>
    </row>
    <row r="7" spans="1:11" ht="9.75" customHeight="1" x14ac:dyDescent="0.3">
      <c r="A7" s="5"/>
      <c r="B7" s="44"/>
      <c r="C7" s="17"/>
      <c r="D7" s="17"/>
      <c r="E7" s="17"/>
      <c r="I7" s="14"/>
    </row>
    <row r="8" spans="1:11" ht="18.75" x14ac:dyDescent="0.3">
      <c r="A8" s="5"/>
      <c r="B8" s="59" t="s">
        <v>42</v>
      </c>
      <c r="C8" s="17"/>
      <c r="D8" s="17"/>
      <c r="E8" s="17"/>
      <c r="I8" s="14"/>
    </row>
    <row r="9" spans="1:11" ht="9.75" customHeight="1" thickBot="1" x14ac:dyDescent="0.35">
      <c r="A9" s="5"/>
      <c r="C9" s="25"/>
      <c r="D9" s="25"/>
      <c r="E9" s="54"/>
      <c r="F9" s="46"/>
      <c r="I9" s="14"/>
    </row>
    <row r="10" spans="1:11" ht="16.5" thickBot="1" x14ac:dyDescent="0.3">
      <c r="A10" s="5"/>
      <c r="C10" s="47" t="s">
        <v>21</v>
      </c>
      <c r="D10" s="74" t="s">
        <v>59</v>
      </c>
      <c r="E10" s="75"/>
      <c r="F10" s="76"/>
      <c r="G10" s="29"/>
      <c r="H10" s="38"/>
      <c r="I10" s="14"/>
      <c r="J10" s="14"/>
      <c r="K10" s="14"/>
    </row>
    <row r="11" spans="1:11" ht="19.5" thickBot="1" x14ac:dyDescent="0.35">
      <c r="A11" s="5"/>
      <c r="C11" s="47" t="s">
        <v>23</v>
      </c>
      <c r="D11" s="77" t="s">
        <v>57</v>
      </c>
      <c r="E11" s="78"/>
      <c r="F11" s="79"/>
      <c r="J11" s="14"/>
      <c r="K11" s="14"/>
    </row>
    <row r="12" spans="1:11" ht="19.5" thickBot="1" x14ac:dyDescent="0.35">
      <c r="A12" s="10"/>
      <c r="B12" s="19" t="s">
        <v>18</v>
      </c>
      <c r="C12" s="18"/>
      <c r="D12" s="11"/>
      <c r="E12" s="26"/>
      <c r="F12" s="36"/>
      <c r="G12" s="13"/>
      <c r="H12" s="13"/>
      <c r="I12" s="14"/>
    </row>
    <row r="13" spans="1:11" ht="30.75" thickBot="1" x14ac:dyDescent="0.3">
      <c r="A13" s="35"/>
      <c r="B13" s="1" t="s">
        <v>0</v>
      </c>
      <c r="C13" s="1" t="s">
        <v>1</v>
      </c>
      <c r="D13" s="2" t="s">
        <v>2</v>
      </c>
      <c r="E13" s="2" t="s">
        <v>32</v>
      </c>
      <c r="F13" s="2" t="s">
        <v>34</v>
      </c>
      <c r="G13" s="2" t="s">
        <v>29</v>
      </c>
      <c r="H13" s="2" t="s">
        <v>3</v>
      </c>
      <c r="I13" s="2" t="s">
        <v>60</v>
      </c>
      <c r="J13" s="45"/>
    </row>
    <row r="14" spans="1:11" ht="15.75" thickBot="1" x14ac:dyDescent="0.3">
      <c r="A14" s="35"/>
      <c r="B14" s="3"/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1">
        <v>7</v>
      </c>
      <c r="J14" s="45"/>
    </row>
    <row r="15" spans="1:11" ht="15.75" thickBot="1" x14ac:dyDescent="0.3">
      <c r="A15" s="35"/>
      <c r="B15" s="68" t="s">
        <v>35</v>
      </c>
      <c r="C15" s="69"/>
      <c r="D15" s="69"/>
      <c r="E15" s="69"/>
      <c r="F15" s="70"/>
      <c r="G15" s="70"/>
      <c r="H15" s="70"/>
      <c r="I15" s="71"/>
      <c r="J15" s="45"/>
    </row>
    <row r="16" spans="1:11" ht="30.75" thickBot="1" x14ac:dyDescent="0.3">
      <c r="A16" s="35"/>
      <c r="B16" s="58">
        <v>1</v>
      </c>
      <c r="C16" s="55" t="s">
        <v>46</v>
      </c>
      <c r="D16" s="37" t="s">
        <v>4</v>
      </c>
      <c r="E16" s="50">
        <f>ROUNDUP(($G$38*80%)/2,0)</f>
        <v>558</v>
      </c>
      <c r="F16" s="52"/>
      <c r="G16" s="51">
        <f>ROUND($E$16*$F$16,2)</f>
        <v>0</v>
      </c>
      <c r="H16" s="51">
        <f>ROUND(G16*0.23,2)</f>
        <v>0</v>
      </c>
      <c r="I16" s="51">
        <f t="shared" ref="I16:I22" si="0">G16+H16</f>
        <v>0</v>
      </c>
      <c r="J16" s="57"/>
    </row>
    <row r="17" spans="1:10" ht="30.75" thickBot="1" x14ac:dyDescent="0.3">
      <c r="A17" s="35"/>
      <c r="B17" s="58">
        <f>B16+1</f>
        <v>2</v>
      </c>
      <c r="C17" s="55" t="s">
        <v>39</v>
      </c>
      <c r="D17" s="37" t="s">
        <v>4</v>
      </c>
      <c r="E17" s="50">
        <f>ROUNDUP(($G$38*80%)/2,0)</f>
        <v>558</v>
      </c>
      <c r="F17" s="52"/>
      <c r="G17" s="51">
        <f>ROUND($E$17*$F$17,2)</f>
        <v>0</v>
      </c>
      <c r="H17" s="51">
        <f t="shared" ref="H17:H22" si="1">ROUND(G17*0.23,2)</f>
        <v>0</v>
      </c>
      <c r="I17" s="51">
        <f t="shared" si="0"/>
        <v>0</v>
      </c>
      <c r="J17" s="57"/>
    </row>
    <row r="18" spans="1:10" ht="30.75" thickBot="1" x14ac:dyDescent="0.3">
      <c r="A18" s="35"/>
      <c r="B18" s="58">
        <f t="shared" ref="B18:B30" si="2">B17+1</f>
        <v>3</v>
      </c>
      <c r="C18" s="55" t="s">
        <v>47</v>
      </c>
      <c r="D18" s="37" t="s">
        <v>4</v>
      </c>
      <c r="E18" s="50">
        <f>ROUNDUP($G$38/2,0)</f>
        <v>697</v>
      </c>
      <c r="F18" s="52"/>
      <c r="G18" s="51">
        <f>ROUND($E$18*$F$18,2)</f>
        <v>0</v>
      </c>
      <c r="H18" s="51">
        <f t="shared" si="1"/>
        <v>0</v>
      </c>
      <c r="I18" s="51">
        <f t="shared" si="0"/>
        <v>0</v>
      </c>
      <c r="J18" s="45"/>
    </row>
    <row r="19" spans="1:10" ht="30.75" thickBot="1" x14ac:dyDescent="0.3">
      <c r="A19" s="35"/>
      <c r="B19" s="58">
        <f t="shared" si="2"/>
        <v>4</v>
      </c>
      <c r="C19" s="55" t="s">
        <v>40</v>
      </c>
      <c r="D19" s="37" t="s">
        <v>4</v>
      </c>
      <c r="E19" s="50">
        <f>ROUNDDOWN(G38/2,0)</f>
        <v>696</v>
      </c>
      <c r="F19" s="52"/>
      <c r="G19" s="51">
        <f>ROUND($E$19*$F$19,2)</f>
        <v>0</v>
      </c>
      <c r="H19" s="51">
        <f t="shared" si="1"/>
        <v>0</v>
      </c>
      <c r="I19" s="51">
        <f t="shared" si="0"/>
        <v>0</v>
      </c>
      <c r="J19" s="45"/>
    </row>
    <row r="20" spans="1:10" ht="30.75" thickBot="1" x14ac:dyDescent="0.3">
      <c r="A20" s="35"/>
      <c r="B20" s="58">
        <f t="shared" si="2"/>
        <v>5</v>
      </c>
      <c r="C20" s="55" t="s">
        <v>5</v>
      </c>
      <c r="D20" s="37" t="s">
        <v>4</v>
      </c>
      <c r="E20" s="50">
        <f>G38</f>
        <v>1393</v>
      </c>
      <c r="F20" s="52"/>
      <c r="G20" s="51">
        <f>ROUND($E$20*$F$20,2)</f>
        <v>0</v>
      </c>
      <c r="H20" s="51">
        <f t="shared" si="1"/>
        <v>0</v>
      </c>
      <c r="I20" s="51">
        <f t="shared" si="0"/>
        <v>0</v>
      </c>
      <c r="J20" s="45"/>
    </row>
    <row r="21" spans="1:10" ht="30.75" thickBot="1" x14ac:dyDescent="0.3">
      <c r="A21" s="35"/>
      <c r="B21" s="58">
        <f t="shared" si="2"/>
        <v>6</v>
      </c>
      <c r="C21" s="55" t="s">
        <v>48</v>
      </c>
      <c r="D21" s="37" t="s">
        <v>6</v>
      </c>
      <c r="E21" s="50">
        <f>E18</f>
        <v>697</v>
      </c>
      <c r="F21" s="52"/>
      <c r="G21" s="51">
        <f>ROUND($E$21*$F$21,2)</f>
        <v>0</v>
      </c>
      <c r="H21" s="51">
        <f t="shared" si="1"/>
        <v>0</v>
      </c>
      <c r="I21" s="51">
        <f t="shared" si="0"/>
        <v>0</v>
      </c>
      <c r="J21" s="45"/>
    </row>
    <row r="22" spans="1:10" ht="30.75" thickBot="1" x14ac:dyDescent="0.3">
      <c r="A22" s="35"/>
      <c r="B22" s="58">
        <f t="shared" si="2"/>
        <v>7</v>
      </c>
      <c r="C22" s="55" t="s">
        <v>49</v>
      </c>
      <c r="D22" s="37" t="s">
        <v>8</v>
      </c>
      <c r="E22" s="61">
        <f>G38*1</f>
        <v>1393</v>
      </c>
      <c r="F22" s="52"/>
      <c r="G22" s="51">
        <f>ROUND($E$22*$F$22,2)</f>
        <v>0</v>
      </c>
      <c r="H22" s="51">
        <f t="shared" si="1"/>
        <v>0</v>
      </c>
      <c r="I22" s="51">
        <f t="shared" si="0"/>
        <v>0</v>
      </c>
      <c r="J22" s="57"/>
    </row>
    <row r="23" spans="1:10" ht="45.75" thickBot="1" x14ac:dyDescent="0.3">
      <c r="A23" s="35"/>
      <c r="B23" s="58">
        <f t="shared" si="2"/>
        <v>8</v>
      </c>
      <c r="C23" s="55" t="s">
        <v>9</v>
      </c>
      <c r="D23" s="37" t="s">
        <v>10</v>
      </c>
      <c r="E23" s="48"/>
      <c r="F23" s="52"/>
      <c r="G23" s="48"/>
      <c r="H23" s="48"/>
      <c r="I23" s="48"/>
      <c r="J23" s="45"/>
    </row>
    <row r="24" spans="1:10" ht="45.75" thickBot="1" x14ac:dyDescent="0.3">
      <c r="A24" s="35"/>
      <c r="B24" s="58">
        <f t="shared" si="2"/>
        <v>9</v>
      </c>
      <c r="C24" s="55" t="s">
        <v>11</v>
      </c>
      <c r="D24" s="37" t="s">
        <v>10</v>
      </c>
      <c r="E24" s="48"/>
      <c r="F24" s="52"/>
      <c r="G24" s="48"/>
      <c r="H24" s="48"/>
      <c r="I24" s="48"/>
      <c r="J24" s="45"/>
    </row>
    <row r="25" spans="1:10" ht="45.75" thickBot="1" x14ac:dyDescent="0.3">
      <c r="A25" s="35"/>
      <c r="B25" s="58">
        <f t="shared" si="2"/>
        <v>10</v>
      </c>
      <c r="C25" s="55" t="s">
        <v>12</v>
      </c>
      <c r="D25" s="37" t="s">
        <v>10</v>
      </c>
      <c r="E25" s="48"/>
      <c r="F25" s="52"/>
      <c r="G25" s="48"/>
      <c r="H25" s="48"/>
      <c r="I25" s="48"/>
      <c r="J25" s="45"/>
    </row>
    <row r="26" spans="1:10" ht="45.75" thickBot="1" x14ac:dyDescent="0.3">
      <c r="A26" s="35"/>
      <c r="B26" s="58">
        <f t="shared" si="2"/>
        <v>11</v>
      </c>
      <c r="C26" s="55" t="s">
        <v>13</v>
      </c>
      <c r="D26" s="37" t="s">
        <v>8</v>
      </c>
      <c r="E26" s="48"/>
      <c r="F26" s="52"/>
      <c r="G26" s="48"/>
      <c r="H26" s="48"/>
      <c r="I26" s="48"/>
      <c r="J26" s="45"/>
    </row>
    <row r="27" spans="1:10" ht="45.75" thickBot="1" x14ac:dyDescent="0.3">
      <c r="A27" s="35"/>
      <c r="B27" s="58">
        <f t="shared" si="2"/>
        <v>12</v>
      </c>
      <c r="C27" s="55" t="s">
        <v>14</v>
      </c>
      <c r="D27" s="37" t="s">
        <v>15</v>
      </c>
      <c r="E27" s="48"/>
      <c r="F27" s="52"/>
      <c r="G27" s="48"/>
      <c r="H27" s="48"/>
      <c r="I27" s="48"/>
      <c r="J27" s="45"/>
    </row>
    <row r="28" spans="1:10" ht="33.75" customHeight="1" thickBot="1" x14ac:dyDescent="0.3">
      <c r="A28" s="35"/>
      <c r="B28" s="58">
        <f t="shared" si="2"/>
        <v>13</v>
      </c>
      <c r="C28" s="83" t="s">
        <v>43</v>
      </c>
      <c r="D28" s="84"/>
      <c r="E28" s="50">
        <f>ROUND(G38*3.5%,0)</f>
        <v>49</v>
      </c>
      <c r="F28" s="49"/>
      <c r="G28" s="51">
        <f>ROUND(E28*(F23*120+F26*40+F27),2)</f>
        <v>0</v>
      </c>
      <c r="H28" s="51">
        <f>ROUND($G$28*0.23,2)</f>
        <v>0</v>
      </c>
      <c r="I28" s="51">
        <f t="shared" ref="I28:I30" si="3">G28+H28</f>
        <v>0</v>
      </c>
      <c r="J28" s="45"/>
    </row>
    <row r="29" spans="1:10" ht="35.25" customHeight="1" thickBot="1" x14ac:dyDescent="0.3">
      <c r="A29" s="35"/>
      <c r="B29" s="58">
        <f t="shared" si="2"/>
        <v>14</v>
      </c>
      <c r="C29" s="83" t="s">
        <v>44</v>
      </c>
      <c r="D29" s="84"/>
      <c r="E29" s="50">
        <f>ROUND(G38*1%,0)</f>
        <v>14</v>
      </c>
      <c r="F29" s="48"/>
      <c r="G29" s="51">
        <f>ROUND(E29*(F24*120+F26*80+F27),2)</f>
        <v>0</v>
      </c>
      <c r="H29" s="51">
        <f>ROUND($G$29*0.23,2)</f>
        <v>0</v>
      </c>
      <c r="I29" s="51">
        <f t="shared" si="3"/>
        <v>0</v>
      </c>
      <c r="J29" s="45"/>
    </row>
    <row r="30" spans="1:10" ht="30.75" customHeight="1" thickBot="1" x14ac:dyDescent="0.3">
      <c r="A30" s="35"/>
      <c r="B30" s="58">
        <f t="shared" si="2"/>
        <v>15</v>
      </c>
      <c r="C30" s="83" t="s">
        <v>45</v>
      </c>
      <c r="D30" s="84"/>
      <c r="E30" s="50">
        <f>ROUND(G38*2%,0)</f>
        <v>28</v>
      </c>
      <c r="F30" s="48"/>
      <c r="G30" s="51">
        <f>ROUND(E30*(F25*120+F26*40+F27),2)</f>
        <v>0</v>
      </c>
      <c r="H30" s="51">
        <f>ROUND($G$30*0.23,2)</f>
        <v>0</v>
      </c>
      <c r="I30" s="51">
        <f t="shared" si="3"/>
        <v>0</v>
      </c>
      <c r="J30" s="45"/>
    </row>
    <row r="31" spans="1:10" ht="30.75" customHeight="1" thickBot="1" x14ac:dyDescent="0.3">
      <c r="A31" s="35"/>
      <c r="B31" s="72" t="s">
        <v>61</v>
      </c>
      <c r="C31" s="73"/>
      <c r="D31" s="73"/>
      <c r="E31" s="73"/>
      <c r="F31" s="73"/>
      <c r="G31" s="51">
        <f>SUM(G16:G22,G28:G30)</f>
        <v>0</v>
      </c>
      <c r="H31" s="51">
        <f>SUM(H16:H22,H28:H30)</f>
        <v>0</v>
      </c>
      <c r="I31" s="41">
        <f>SUM(G31:H31)</f>
        <v>0</v>
      </c>
      <c r="J31" s="42"/>
    </row>
    <row r="32" spans="1:10" ht="15.75" thickBot="1" x14ac:dyDescent="0.3">
      <c r="A32" s="35"/>
      <c r="B32" s="68" t="s">
        <v>36</v>
      </c>
      <c r="C32" s="69"/>
      <c r="D32" s="69"/>
      <c r="E32" s="69"/>
      <c r="F32" s="70"/>
      <c r="G32" s="70"/>
      <c r="H32" s="70"/>
      <c r="I32" s="71"/>
      <c r="J32" s="45"/>
    </row>
    <row r="33" spans="1:10" ht="30.75" thickBot="1" x14ac:dyDescent="0.3">
      <c r="A33" s="35"/>
      <c r="B33" s="58">
        <f>B30+1</f>
        <v>16</v>
      </c>
      <c r="C33" s="4" t="s">
        <v>50</v>
      </c>
      <c r="D33" s="37" t="s">
        <v>7</v>
      </c>
      <c r="E33" s="64">
        <f>G38*54</f>
        <v>75222</v>
      </c>
      <c r="F33" s="52"/>
      <c r="G33" s="31">
        <f>ROUND($E$33*$F$33,2)</f>
        <v>0</v>
      </c>
      <c r="H33" s="31">
        <f>ROUND($G$33*0.23,2)</f>
        <v>0</v>
      </c>
      <c r="I33" s="31">
        <f>G33+H33</f>
        <v>0</v>
      </c>
      <c r="J33" s="45"/>
    </row>
    <row r="34" spans="1:10" ht="30.75" thickBot="1" x14ac:dyDescent="0.3">
      <c r="A34" s="35"/>
      <c r="B34" s="58">
        <f>B33+1</f>
        <v>17</v>
      </c>
      <c r="C34" s="4" t="s">
        <v>51</v>
      </c>
      <c r="D34" s="37" t="s">
        <v>8</v>
      </c>
      <c r="E34" s="50">
        <f>G38*3</f>
        <v>4179</v>
      </c>
      <c r="F34" s="52"/>
      <c r="G34" s="31">
        <f>ROUND($E$34*$F$34,2)</f>
        <v>0</v>
      </c>
      <c r="H34" s="31">
        <f>ROUND($G$34*0.23,2)</f>
        <v>0</v>
      </c>
      <c r="I34" s="31">
        <f>G34+H34</f>
        <v>0</v>
      </c>
      <c r="J34" s="45"/>
    </row>
    <row r="35" spans="1:10" ht="30.75" customHeight="1" thickBot="1" x14ac:dyDescent="0.3">
      <c r="A35" s="35"/>
      <c r="B35" s="72" t="s">
        <v>62</v>
      </c>
      <c r="C35" s="73"/>
      <c r="D35" s="73"/>
      <c r="E35" s="73"/>
      <c r="F35" s="73"/>
      <c r="G35" s="51">
        <f>SUM(G33:G34)</f>
        <v>0</v>
      </c>
      <c r="H35" s="51">
        <f>SUM(H33:H34)</f>
        <v>0</v>
      </c>
      <c r="I35" s="41">
        <f>SUM(G35:H35)</f>
        <v>0</v>
      </c>
      <c r="J35" s="42"/>
    </row>
    <row r="36" spans="1:10" ht="15.75" thickBot="1" x14ac:dyDescent="0.3">
      <c r="A36" s="5"/>
      <c r="B36" s="44"/>
      <c r="C36" s="36"/>
      <c r="D36" s="36"/>
      <c r="E36" s="36"/>
      <c r="F36" s="44"/>
      <c r="G36" s="44"/>
      <c r="H36" s="44"/>
      <c r="I36" s="44"/>
    </row>
    <row r="37" spans="1:10" ht="30.75" thickBot="1" x14ac:dyDescent="0.3">
      <c r="B37" s="38"/>
      <c r="F37" s="45"/>
      <c r="G37" s="56" t="s">
        <v>16</v>
      </c>
      <c r="H37" s="56" t="s">
        <v>37</v>
      </c>
      <c r="I37" s="56" t="s">
        <v>28</v>
      </c>
    </row>
    <row r="38" spans="1:10" x14ac:dyDescent="0.25">
      <c r="C38" s="94" t="s">
        <v>33</v>
      </c>
      <c r="D38" s="95"/>
      <c r="E38" s="95"/>
      <c r="G38" s="39">
        <v>1393</v>
      </c>
      <c r="H38" s="39">
        <f>G31+G35</f>
        <v>0</v>
      </c>
      <c r="I38" s="39">
        <f>I31+I35</f>
        <v>0</v>
      </c>
      <c r="J38" s="57"/>
    </row>
    <row r="39" spans="1:10" ht="14.25" customHeight="1" x14ac:dyDescent="0.25"/>
    <row r="40" spans="1:10" x14ac:dyDescent="0.25">
      <c r="B40" s="85" t="s">
        <v>30</v>
      </c>
      <c r="C40" s="88" t="s">
        <v>31</v>
      </c>
      <c r="D40" s="88"/>
      <c r="E40" s="88"/>
      <c r="F40" s="88"/>
      <c r="G40" s="88"/>
      <c r="H40" s="88"/>
      <c r="I40" s="89"/>
    </row>
    <row r="41" spans="1:10" x14ac:dyDescent="0.25">
      <c r="A41" s="38"/>
      <c r="B41" s="86"/>
      <c r="C41" s="90"/>
      <c r="D41" s="90"/>
      <c r="E41" s="90"/>
      <c r="F41" s="90"/>
      <c r="G41" s="90"/>
      <c r="H41" s="90"/>
      <c r="I41" s="91"/>
    </row>
    <row r="42" spans="1:10" x14ac:dyDescent="0.25">
      <c r="A42" s="38"/>
      <c r="B42" s="87"/>
      <c r="C42" s="92"/>
      <c r="D42" s="92"/>
      <c r="E42" s="92"/>
      <c r="F42" s="92"/>
      <c r="G42" s="92"/>
      <c r="H42" s="92"/>
      <c r="I42" s="93"/>
    </row>
    <row r="43" spans="1:10" ht="15.75" thickBot="1" x14ac:dyDescent="0.3"/>
    <row r="44" spans="1:10" ht="15.75" thickBot="1" x14ac:dyDescent="0.3">
      <c r="B44" s="47" t="s">
        <v>24</v>
      </c>
      <c r="C44" s="47"/>
      <c r="G44" s="43" t="s">
        <v>26</v>
      </c>
    </row>
    <row r="45" spans="1:10" ht="15.75" thickBot="1" x14ac:dyDescent="0.3">
      <c r="B45" s="47" t="s">
        <v>25</v>
      </c>
      <c r="C45" s="47"/>
      <c r="G45" s="46" t="s">
        <v>27</v>
      </c>
      <c r="H45" s="46"/>
    </row>
    <row r="46" spans="1:10" ht="15.75" thickBot="1" x14ac:dyDescent="0.3">
      <c r="B46" s="44"/>
    </row>
    <row r="47" spans="1:10" ht="30.75" customHeight="1" thickBot="1" x14ac:dyDescent="0.3">
      <c r="G47" s="82" t="s">
        <v>52</v>
      </c>
      <c r="H47" s="78"/>
      <c r="I47" s="79"/>
    </row>
    <row r="49" spans="5:5" x14ac:dyDescent="0.25">
      <c r="E49" s="28"/>
    </row>
    <row r="50" spans="5:5" ht="23.25" customHeight="1" x14ac:dyDescent="0.25">
      <c r="E50" s="14"/>
    </row>
  </sheetData>
  <sheetProtection algorithmName="SHA-512" hashValue="TSGOe+6lc/+A8j9HtwGyddaEUMUDPBkthFUV6zvy5KfiV5rPklsRQRkCEytGsBQMn1vBMs2TIKE9LNSjLdV+iQ==" saltValue="BCfK+SEJcisZSzhEfnFM4A==" spinCount="100000" sheet="1" formatCells="0" formatColumns="0" formatRows="0" insertColumns="0" insertRows="0" insertHyperlinks="0" deleteColumns="0" deleteRows="0" sort="0" autoFilter="0" pivotTables="0"/>
  <mergeCells count="16">
    <mergeCell ref="B15:I15"/>
    <mergeCell ref="C3:F3"/>
    <mergeCell ref="C5:D5"/>
    <mergeCell ref="C6:D6"/>
    <mergeCell ref="D10:F10"/>
    <mergeCell ref="D11:F11"/>
    <mergeCell ref="C38:E38"/>
    <mergeCell ref="B40:B42"/>
    <mergeCell ref="C40:I42"/>
    <mergeCell ref="G47:I47"/>
    <mergeCell ref="C28:D28"/>
    <mergeCell ref="C29:D29"/>
    <mergeCell ref="C30:D30"/>
    <mergeCell ref="B31:F31"/>
    <mergeCell ref="B32:I32"/>
    <mergeCell ref="B35:F3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7" workbookViewId="0">
      <selection activeCell="F16" sqref="F16"/>
    </sheetView>
  </sheetViews>
  <sheetFormatPr defaultColWidth="8.7109375" defaultRowHeight="15" x14ac:dyDescent="0.25"/>
  <cols>
    <col min="1" max="1" width="4.5703125" style="43" customWidth="1"/>
    <col min="2" max="2" width="12.28515625" style="43" customWidth="1"/>
    <col min="3" max="3" width="34" style="43" customWidth="1"/>
    <col min="4" max="4" width="25.5703125" style="43" customWidth="1"/>
    <col min="5" max="5" width="11.5703125" style="43" customWidth="1"/>
    <col min="6" max="6" width="17.85546875" style="43" customWidth="1"/>
    <col min="7" max="7" width="15.42578125" style="43" bestFit="1" customWidth="1"/>
    <col min="8" max="9" width="15.85546875" style="43" bestFit="1" customWidth="1"/>
    <col min="10" max="10" width="14.85546875" style="43" bestFit="1" customWidth="1"/>
    <col min="11" max="16384" width="8.7109375" style="43"/>
  </cols>
  <sheetData>
    <row r="1" spans="1:11" x14ac:dyDescent="0.25">
      <c r="A1" s="10"/>
      <c r="B1" s="44"/>
      <c r="C1" s="44"/>
      <c r="D1" s="11" t="s">
        <v>38</v>
      </c>
      <c r="E1" s="11"/>
      <c r="F1" s="36"/>
      <c r="G1" s="13"/>
      <c r="H1" s="13"/>
    </row>
    <row r="2" spans="1:11" x14ac:dyDescent="0.25">
      <c r="A2" s="10"/>
      <c r="B2" s="46"/>
      <c r="C2" s="46"/>
      <c r="D2" s="16"/>
      <c r="E2" s="16"/>
      <c r="I2" s="14"/>
    </row>
    <row r="3" spans="1:11" ht="18.75" x14ac:dyDescent="0.3">
      <c r="A3" s="10"/>
      <c r="B3" s="46"/>
      <c r="C3" s="65" t="s">
        <v>17</v>
      </c>
      <c r="D3" s="66"/>
      <c r="E3" s="66"/>
      <c r="F3" s="67"/>
      <c r="G3" s="60"/>
      <c r="I3" s="14"/>
    </row>
    <row r="4" spans="1:11" ht="19.5" thickBot="1" x14ac:dyDescent="0.35">
      <c r="A4" s="10"/>
      <c r="B4" s="22" t="s">
        <v>19</v>
      </c>
      <c r="C4" s="17"/>
      <c r="D4" s="17"/>
      <c r="E4" s="17"/>
      <c r="I4" s="14"/>
    </row>
    <row r="5" spans="1:11" ht="36" customHeight="1" thickBot="1" x14ac:dyDescent="0.35">
      <c r="A5" s="21"/>
      <c r="B5" s="63" t="s">
        <v>20</v>
      </c>
      <c r="C5" s="77"/>
      <c r="D5" s="79"/>
      <c r="E5" s="60"/>
      <c r="I5" s="14"/>
    </row>
    <row r="6" spans="1:11" ht="19.5" thickBot="1" x14ac:dyDescent="0.35">
      <c r="A6" s="21"/>
      <c r="B6" s="47" t="s">
        <v>22</v>
      </c>
      <c r="C6" s="77"/>
      <c r="D6" s="79"/>
      <c r="E6" s="17"/>
      <c r="I6" s="14"/>
    </row>
    <row r="7" spans="1:11" ht="9.75" customHeight="1" x14ac:dyDescent="0.3">
      <c r="A7" s="5"/>
      <c r="B7" s="44"/>
      <c r="C7" s="17"/>
      <c r="D7" s="17"/>
      <c r="E7" s="17"/>
      <c r="I7" s="14"/>
    </row>
    <row r="8" spans="1:11" ht="18.75" x14ac:dyDescent="0.3">
      <c r="A8" s="5"/>
      <c r="B8" s="59" t="s">
        <v>42</v>
      </c>
      <c r="C8" s="17"/>
      <c r="D8" s="17"/>
      <c r="E8" s="17"/>
      <c r="I8" s="14"/>
    </row>
    <row r="9" spans="1:11" ht="9.75" customHeight="1" thickBot="1" x14ac:dyDescent="0.35">
      <c r="A9" s="5"/>
      <c r="C9" s="25"/>
      <c r="D9" s="25"/>
      <c r="E9" s="54"/>
      <c r="F9" s="46"/>
      <c r="I9" s="14"/>
    </row>
    <row r="10" spans="1:11" ht="16.5" thickBot="1" x14ac:dyDescent="0.3">
      <c r="A10" s="5"/>
      <c r="C10" s="47" t="s">
        <v>21</v>
      </c>
      <c r="D10" s="74" t="s">
        <v>59</v>
      </c>
      <c r="E10" s="75"/>
      <c r="F10" s="76"/>
      <c r="G10" s="29"/>
      <c r="H10" s="38"/>
      <c r="I10" s="14"/>
      <c r="J10" s="14"/>
      <c r="K10" s="14"/>
    </row>
    <row r="11" spans="1:11" ht="19.5" thickBot="1" x14ac:dyDescent="0.35">
      <c r="A11" s="5"/>
      <c r="C11" s="47" t="s">
        <v>23</v>
      </c>
      <c r="D11" s="77" t="s">
        <v>58</v>
      </c>
      <c r="E11" s="78"/>
      <c r="F11" s="79"/>
      <c r="J11" s="14"/>
      <c r="K11" s="14"/>
    </row>
    <row r="12" spans="1:11" ht="19.5" thickBot="1" x14ac:dyDescent="0.35">
      <c r="A12" s="10"/>
      <c r="B12" s="19" t="s">
        <v>18</v>
      </c>
      <c r="C12" s="18"/>
      <c r="D12" s="11"/>
      <c r="E12" s="26"/>
      <c r="F12" s="36"/>
      <c r="G12" s="13"/>
      <c r="H12" s="13"/>
      <c r="I12" s="14"/>
    </row>
    <row r="13" spans="1:11" ht="30.75" thickBot="1" x14ac:dyDescent="0.3">
      <c r="A13" s="35"/>
      <c r="B13" s="1" t="s">
        <v>0</v>
      </c>
      <c r="C13" s="1" t="s">
        <v>1</v>
      </c>
      <c r="D13" s="2" t="s">
        <v>2</v>
      </c>
      <c r="E13" s="2" t="s">
        <v>32</v>
      </c>
      <c r="F13" s="2" t="s">
        <v>34</v>
      </c>
      <c r="G13" s="2" t="s">
        <v>29</v>
      </c>
      <c r="H13" s="2" t="s">
        <v>3</v>
      </c>
      <c r="I13" s="2" t="s">
        <v>60</v>
      </c>
      <c r="J13" s="45"/>
    </row>
    <row r="14" spans="1:11" ht="15.75" thickBot="1" x14ac:dyDescent="0.3">
      <c r="A14" s="35"/>
      <c r="B14" s="3"/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1">
        <v>7</v>
      </c>
      <c r="J14" s="45"/>
    </row>
    <row r="15" spans="1:11" ht="15.75" thickBot="1" x14ac:dyDescent="0.3">
      <c r="A15" s="35"/>
      <c r="B15" s="68" t="s">
        <v>35</v>
      </c>
      <c r="C15" s="69"/>
      <c r="D15" s="69"/>
      <c r="E15" s="69"/>
      <c r="F15" s="70"/>
      <c r="G15" s="70"/>
      <c r="H15" s="70"/>
      <c r="I15" s="71"/>
      <c r="J15" s="45"/>
    </row>
    <row r="16" spans="1:11" ht="30.75" thickBot="1" x14ac:dyDescent="0.3">
      <c r="A16" s="35"/>
      <c r="B16" s="58">
        <v>1</v>
      </c>
      <c r="C16" s="55" t="s">
        <v>46</v>
      </c>
      <c r="D16" s="37" t="s">
        <v>4</v>
      </c>
      <c r="E16" s="50">
        <f>ROUNDUP(($G$38*80%)/2,0)</f>
        <v>779</v>
      </c>
      <c r="F16" s="52"/>
      <c r="G16" s="51">
        <f>ROUND(E16*F16,2)</f>
        <v>0</v>
      </c>
      <c r="H16" s="51">
        <f>ROUND(G16*0.23,2)</f>
        <v>0</v>
      </c>
      <c r="I16" s="51">
        <f t="shared" ref="I16:I22" si="0">G16+H16</f>
        <v>0</v>
      </c>
      <c r="J16" s="57"/>
    </row>
    <row r="17" spans="1:10" ht="30.75" thickBot="1" x14ac:dyDescent="0.3">
      <c r="A17" s="35"/>
      <c r="B17" s="58">
        <f>B16+1</f>
        <v>2</v>
      </c>
      <c r="C17" s="55" t="s">
        <v>39</v>
      </c>
      <c r="D17" s="37" t="s">
        <v>4</v>
      </c>
      <c r="E17" s="50">
        <f>ROUNDUP(($G$38*80%)/2,0)</f>
        <v>779</v>
      </c>
      <c r="F17" s="52"/>
      <c r="G17" s="51">
        <f t="shared" ref="G17:G22" si="1">ROUND(E17*F17,2)</f>
        <v>0</v>
      </c>
      <c r="H17" s="51">
        <f t="shared" ref="H17:H22" si="2">ROUND(G17*0.23,2)</f>
        <v>0</v>
      </c>
      <c r="I17" s="51">
        <f t="shared" si="0"/>
        <v>0</v>
      </c>
      <c r="J17" s="57"/>
    </row>
    <row r="18" spans="1:10" ht="30.75" thickBot="1" x14ac:dyDescent="0.3">
      <c r="A18" s="35"/>
      <c r="B18" s="58">
        <f t="shared" ref="B18:B30" si="3">B17+1</f>
        <v>3</v>
      </c>
      <c r="C18" s="55" t="s">
        <v>47</v>
      </c>
      <c r="D18" s="37" t="s">
        <v>4</v>
      </c>
      <c r="E18" s="50">
        <f>ROUNDUP($G$38/2,0)</f>
        <v>974</v>
      </c>
      <c r="F18" s="52"/>
      <c r="G18" s="51">
        <f t="shared" si="1"/>
        <v>0</v>
      </c>
      <c r="H18" s="51">
        <f t="shared" si="2"/>
        <v>0</v>
      </c>
      <c r="I18" s="51">
        <f t="shared" si="0"/>
        <v>0</v>
      </c>
      <c r="J18" s="45"/>
    </row>
    <row r="19" spans="1:10" ht="30.75" thickBot="1" x14ac:dyDescent="0.3">
      <c r="A19" s="35"/>
      <c r="B19" s="58">
        <f t="shared" si="3"/>
        <v>4</v>
      </c>
      <c r="C19" s="55" t="s">
        <v>40</v>
      </c>
      <c r="D19" s="37" t="s">
        <v>4</v>
      </c>
      <c r="E19" s="50">
        <f>ROUNDDOWN(G38/2,0)</f>
        <v>973</v>
      </c>
      <c r="F19" s="52"/>
      <c r="G19" s="51">
        <f t="shared" si="1"/>
        <v>0</v>
      </c>
      <c r="H19" s="51">
        <f t="shared" si="2"/>
        <v>0</v>
      </c>
      <c r="I19" s="51">
        <f t="shared" si="0"/>
        <v>0</v>
      </c>
      <c r="J19" s="45"/>
    </row>
    <row r="20" spans="1:10" ht="30.75" thickBot="1" x14ac:dyDescent="0.3">
      <c r="A20" s="35"/>
      <c r="B20" s="58">
        <f t="shared" si="3"/>
        <v>5</v>
      </c>
      <c r="C20" s="55" t="s">
        <v>5</v>
      </c>
      <c r="D20" s="37" t="s">
        <v>4</v>
      </c>
      <c r="E20" s="50">
        <f>G38</f>
        <v>1947</v>
      </c>
      <c r="F20" s="52"/>
      <c r="G20" s="51">
        <f t="shared" si="1"/>
        <v>0</v>
      </c>
      <c r="H20" s="51">
        <f t="shared" si="2"/>
        <v>0</v>
      </c>
      <c r="I20" s="51">
        <f t="shared" si="0"/>
        <v>0</v>
      </c>
      <c r="J20" s="45"/>
    </row>
    <row r="21" spans="1:10" ht="30.75" thickBot="1" x14ac:dyDescent="0.3">
      <c r="A21" s="35"/>
      <c r="B21" s="58">
        <f t="shared" si="3"/>
        <v>6</v>
      </c>
      <c r="C21" s="55" t="s">
        <v>48</v>
      </c>
      <c r="D21" s="37" t="s">
        <v>6</v>
      </c>
      <c r="E21" s="50">
        <f>E18</f>
        <v>974</v>
      </c>
      <c r="F21" s="52"/>
      <c r="G21" s="51">
        <f t="shared" si="1"/>
        <v>0</v>
      </c>
      <c r="H21" s="51">
        <f t="shared" si="2"/>
        <v>0</v>
      </c>
      <c r="I21" s="51">
        <f t="shared" si="0"/>
        <v>0</v>
      </c>
      <c r="J21" s="45"/>
    </row>
    <row r="22" spans="1:10" ht="30.75" thickBot="1" x14ac:dyDescent="0.3">
      <c r="A22" s="35"/>
      <c r="B22" s="58">
        <f t="shared" si="3"/>
        <v>7</v>
      </c>
      <c r="C22" s="55" t="s">
        <v>49</v>
      </c>
      <c r="D22" s="37" t="s">
        <v>8</v>
      </c>
      <c r="E22" s="61">
        <f>G38*1</f>
        <v>1947</v>
      </c>
      <c r="F22" s="52"/>
      <c r="G22" s="51">
        <f t="shared" si="1"/>
        <v>0</v>
      </c>
      <c r="H22" s="51">
        <f t="shared" si="2"/>
        <v>0</v>
      </c>
      <c r="I22" s="51">
        <f t="shared" si="0"/>
        <v>0</v>
      </c>
      <c r="J22" s="57"/>
    </row>
    <row r="23" spans="1:10" ht="45.75" thickBot="1" x14ac:dyDescent="0.3">
      <c r="A23" s="35"/>
      <c r="B23" s="58">
        <f t="shared" si="3"/>
        <v>8</v>
      </c>
      <c r="C23" s="55" t="s">
        <v>9</v>
      </c>
      <c r="D23" s="37" t="s">
        <v>10</v>
      </c>
      <c r="E23" s="48"/>
      <c r="F23" s="52"/>
      <c r="G23" s="48"/>
      <c r="H23" s="48"/>
      <c r="I23" s="48"/>
      <c r="J23" s="45"/>
    </row>
    <row r="24" spans="1:10" ht="45.75" thickBot="1" x14ac:dyDescent="0.3">
      <c r="A24" s="35"/>
      <c r="B24" s="58">
        <f t="shared" si="3"/>
        <v>9</v>
      </c>
      <c r="C24" s="55" t="s">
        <v>11</v>
      </c>
      <c r="D24" s="37" t="s">
        <v>10</v>
      </c>
      <c r="E24" s="48"/>
      <c r="F24" s="52"/>
      <c r="G24" s="48"/>
      <c r="H24" s="48"/>
      <c r="I24" s="48"/>
      <c r="J24" s="45"/>
    </row>
    <row r="25" spans="1:10" ht="45.75" thickBot="1" x14ac:dyDescent="0.3">
      <c r="A25" s="35"/>
      <c r="B25" s="58">
        <f t="shared" si="3"/>
        <v>10</v>
      </c>
      <c r="C25" s="55" t="s">
        <v>12</v>
      </c>
      <c r="D25" s="37" t="s">
        <v>10</v>
      </c>
      <c r="E25" s="48"/>
      <c r="F25" s="52"/>
      <c r="G25" s="48"/>
      <c r="H25" s="48"/>
      <c r="I25" s="48"/>
      <c r="J25" s="45"/>
    </row>
    <row r="26" spans="1:10" ht="45.75" thickBot="1" x14ac:dyDescent="0.3">
      <c r="A26" s="35"/>
      <c r="B26" s="58">
        <f t="shared" si="3"/>
        <v>11</v>
      </c>
      <c r="C26" s="55" t="s">
        <v>13</v>
      </c>
      <c r="D26" s="37" t="s">
        <v>8</v>
      </c>
      <c r="E26" s="48"/>
      <c r="F26" s="52"/>
      <c r="G26" s="48"/>
      <c r="H26" s="48"/>
      <c r="I26" s="48"/>
      <c r="J26" s="45"/>
    </row>
    <row r="27" spans="1:10" ht="45.75" thickBot="1" x14ac:dyDescent="0.3">
      <c r="A27" s="35"/>
      <c r="B27" s="58">
        <f t="shared" si="3"/>
        <v>12</v>
      </c>
      <c r="C27" s="55" t="s">
        <v>14</v>
      </c>
      <c r="D27" s="37" t="s">
        <v>15</v>
      </c>
      <c r="E27" s="48"/>
      <c r="F27" s="52"/>
      <c r="G27" s="48"/>
      <c r="H27" s="48"/>
      <c r="I27" s="48"/>
      <c r="J27" s="45"/>
    </row>
    <row r="28" spans="1:10" ht="33.75" customHeight="1" thickBot="1" x14ac:dyDescent="0.3">
      <c r="A28" s="35"/>
      <c r="B28" s="58">
        <f t="shared" si="3"/>
        <v>13</v>
      </c>
      <c r="C28" s="83" t="s">
        <v>43</v>
      </c>
      <c r="D28" s="84"/>
      <c r="E28" s="50">
        <f>ROUND(G38*3.5%,0)</f>
        <v>68</v>
      </c>
      <c r="F28" s="49"/>
      <c r="G28" s="51">
        <f>ROUND(E28*(F23*120+F26*40+F27),2)</f>
        <v>0</v>
      </c>
      <c r="H28" s="51">
        <f>ROUND($G$28*0.23,2)</f>
        <v>0</v>
      </c>
      <c r="I28" s="51">
        <f t="shared" ref="I28:I30" si="4">G28+H28</f>
        <v>0</v>
      </c>
      <c r="J28" s="45"/>
    </row>
    <row r="29" spans="1:10" ht="35.25" customHeight="1" thickBot="1" x14ac:dyDescent="0.3">
      <c r="A29" s="35"/>
      <c r="B29" s="58">
        <f t="shared" si="3"/>
        <v>14</v>
      </c>
      <c r="C29" s="83" t="s">
        <v>44</v>
      </c>
      <c r="D29" s="84"/>
      <c r="E29" s="50">
        <f>ROUND(G38*1%,0)</f>
        <v>19</v>
      </c>
      <c r="F29" s="48"/>
      <c r="G29" s="51">
        <f>ROUND(E29*(F24*120+F26*80+F27),2)</f>
        <v>0</v>
      </c>
      <c r="H29" s="51">
        <f>ROUND($G$29*0.23,2)</f>
        <v>0</v>
      </c>
      <c r="I29" s="51">
        <f t="shared" si="4"/>
        <v>0</v>
      </c>
      <c r="J29" s="45"/>
    </row>
    <row r="30" spans="1:10" ht="30.75" customHeight="1" thickBot="1" x14ac:dyDescent="0.3">
      <c r="A30" s="35"/>
      <c r="B30" s="58">
        <f t="shared" si="3"/>
        <v>15</v>
      </c>
      <c r="C30" s="83" t="s">
        <v>45</v>
      </c>
      <c r="D30" s="84"/>
      <c r="E30" s="50">
        <f>ROUND(G38*2%,0)</f>
        <v>39</v>
      </c>
      <c r="F30" s="48"/>
      <c r="G30" s="51">
        <f>ROUND(E30*(F25*120+F26*40+F27),2)</f>
        <v>0</v>
      </c>
      <c r="H30" s="51">
        <f>ROUND($G$30*0.23,2)</f>
        <v>0</v>
      </c>
      <c r="I30" s="51">
        <f t="shared" si="4"/>
        <v>0</v>
      </c>
      <c r="J30" s="45"/>
    </row>
    <row r="31" spans="1:10" ht="30" customHeight="1" thickBot="1" x14ac:dyDescent="0.3">
      <c r="A31" s="35"/>
      <c r="B31" s="72" t="s">
        <v>61</v>
      </c>
      <c r="C31" s="73"/>
      <c r="D31" s="73"/>
      <c r="E31" s="73"/>
      <c r="F31" s="73"/>
      <c r="G31" s="51">
        <f>SUM(G16:G22,G28:G30)</f>
        <v>0</v>
      </c>
      <c r="H31" s="51">
        <f>SUM(H16:H22,H28:H30)</f>
        <v>0</v>
      </c>
      <c r="I31" s="41">
        <f>SUM(G31:H31)</f>
        <v>0</v>
      </c>
      <c r="J31" s="42"/>
    </row>
    <row r="32" spans="1:10" ht="15.75" thickBot="1" x14ac:dyDescent="0.3">
      <c r="A32" s="35"/>
      <c r="B32" s="68" t="s">
        <v>36</v>
      </c>
      <c r="C32" s="69"/>
      <c r="D32" s="69"/>
      <c r="E32" s="69"/>
      <c r="F32" s="70"/>
      <c r="G32" s="70"/>
      <c r="H32" s="70"/>
      <c r="I32" s="71"/>
      <c r="J32" s="45"/>
    </row>
    <row r="33" spans="1:10" ht="30.75" thickBot="1" x14ac:dyDescent="0.3">
      <c r="A33" s="35"/>
      <c r="B33" s="58">
        <f>B30+1</f>
        <v>16</v>
      </c>
      <c r="C33" s="4" t="s">
        <v>50</v>
      </c>
      <c r="D33" s="37" t="s">
        <v>7</v>
      </c>
      <c r="E33" s="64">
        <f>G38*54</f>
        <v>105138</v>
      </c>
      <c r="F33" s="52"/>
      <c r="G33" s="31">
        <f>ROUND($E$33*$F$33,2)</f>
        <v>0</v>
      </c>
      <c r="H33" s="31">
        <f>ROUND($G$33*0.23,2)</f>
        <v>0</v>
      </c>
      <c r="I33" s="31">
        <f>G33+H33</f>
        <v>0</v>
      </c>
      <c r="J33" s="45"/>
    </row>
    <row r="34" spans="1:10" ht="30.75" thickBot="1" x14ac:dyDescent="0.3">
      <c r="A34" s="35"/>
      <c r="B34" s="58">
        <f>B33+1</f>
        <v>17</v>
      </c>
      <c r="C34" s="4" t="s">
        <v>51</v>
      </c>
      <c r="D34" s="37" t="s">
        <v>8</v>
      </c>
      <c r="E34" s="50">
        <f>G38*3</f>
        <v>5841</v>
      </c>
      <c r="F34" s="52"/>
      <c r="G34" s="31">
        <f>ROUND($E$34*$F$34,2)</f>
        <v>0</v>
      </c>
      <c r="H34" s="31">
        <f>ROUND($G$34*0.23,2)</f>
        <v>0</v>
      </c>
      <c r="I34" s="31">
        <f>G34+H34</f>
        <v>0</v>
      </c>
      <c r="J34" s="45"/>
    </row>
    <row r="35" spans="1:10" ht="30" customHeight="1" thickBot="1" x14ac:dyDescent="0.3">
      <c r="A35" s="35"/>
      <c r="B35" s="72" t="s">
        <v>62</v>
      </c>
      <c r="C35" s="73"/>
      <c r="D35" s="73"/>
      <c r="E35" s="73"/>
      <c r="F35" s="73"/>
      <c r="G35" s="51">
        <f>SUM(G33:G34)</f>
        <v>0</v>
      </c>
      <c r="H35" s="51">
        <f>SUM(H33:H34)</f>
        <v>0</v>
      </c>
      <c r="I35" s="41">
        <f>SUM(G35:H35)</f>
        <v>0</v>
      </c>
      <c r="J35" s="42"/>
    </row>
    <row r="36" spans="1:10" ht="15.75" thickBot="1" x14ac:dyDescent="0.3">
      <c r="A36" s="5"/>
      <c r="B36" s="44"/>
      <c r="C36" s="36"/>
      <c r="D36" s="36"/>
      <c r="E36" s="36"/>
      <c r="F36" s="44"/>
      <c r="G36" s="44"/>
      <c r="H36" s="44"/>
      <c r="I36" s="44"/>
    </row>
    <row r="37" spans="1:10" ht="30.75" thickBot="1" x14ac:dyDescent="0.3">
      <c r="B37" s="38"/>
      <c r="F37" s="45"/>
      <c r="G37" s="56" t="s">
        <v>16</v>
      </c>
      <c r="H37" s="56" t="s">
        <v>37</v>
      </c>
      <c r="I37" s="56" t="s">
        <v>28</v>
      </c>
    </row>
    <row r="38" spans="1:10" x14ac:dyDescent="0.25">
      <c r="C38" s="94" t="s">
        <v>33</v>
      </c>
      <c r="D38" s="95"/>
      <c r="E38" s="95"/>
      <c r="G38" s="39">
        <v>1947</v>
      </c>
      <c r="H38" s="39">
        <f>G31+G35</f>
        <v>0</v>
      </c>
      <c r="I38" s="39">
        <f>I31+I35</f>
        <v>0</v>
      </c>
      <c r="J38" s="57"/>
    </row>
    <row r="39" spans="1:10" ht="14.25" customHeight="1" x14ac:dyDescent="0.25"/>
    <row r="40" spans="1:10" x14ac:dyDescent="0.25">
      <c r="B40" s="85" t="s">
        <v>30</v>
      </c>
      <c r="C40" s="88" t="s">
        <v>31</v>
      </c>
      <c r="D40" s="88"/>
      <c r="E40" s="88"/>
      <c r="F40" s="88"/>
      <c r="G40" s="88"/>
      <c r="H40" s="88"/>
      <c r="I40" s="89"/>
    </row>
    <row r="41" spans="1:10" x14ac:dyDescent="0.25">
      <c r="A41" s="38"/>
      <c r="B41" s="86"/>
      <c r="C41" s="90"/>
      <c r="D41" s="90"/>
      <c r="E41" s="90"/>
      <c r="F41" s="90"/>
      <c r="G41" s="90"/>
      <c r="H41" s="90"/>
      <c r="I41" s="91"/>
    </row>
    <row r="42" spans="1:10" x14ac:dyDescent="0.25">
      <c r="A42" s="38"/>
      <c r="B42" s="87"/>
      <c r="C42" s="92"/>
      <c r="D42" s="92"/>
      <c r="E42" s="92"/>
      <c r="F42" s="92"/>
      <c r="G42" s="92"/>
      <c r="H42" s="92"/>
      <c r="I42" s="93"/>
    </row>
    <row r="43" spans="1:10" ht="15.75" thickBot="1" x14ac:dyDescent="0.3"/>
    <row r="44" spans="1:10" ht="15.75" thickBot="1" x14ac:dyDescent="0.3">
      <c r="B44" s="47" t="s">
        <v>24</v>
      </c>
      <c r="C44" s="47"/>
      <c r="G44" s="43" t="s">
        <v>26</v>
      </c>
    </row>
    <row r="45" spans="1:10" ht="15.75" thickBot="1" x14ac:dyDescent="0.3">
      <c r="B45" s="47" t="s">
        <v>25</v>
      </c>
      <c r="C45" s="47"/>
      <c r="G45" s="46" t="s">
        <v>27</v>
      </c>
      <c r="H45" s="46"/>
    </row>
    <row r="46" spans="1:10" ht="15.75" thickBot="1" x14ac:dyDescent="0.3">
      <c r="B46" s="44"/>
    </row>
    <row r="47" spans="1:10" ht="30.75" customHeight="1" thickBot="1" x14ac:dyDescent="0.3">
      <c r="G47" s="82" t="s">
        <v>52</v>
      </c>
      <c r="H47" s="78"/>
      <c r="I47" s="79"/>
    </row>
    <row r="49" spans="5:5" x14ac:dyDescent="0.25">
      <c r="E49" s="28"/>
    </row>
    <row r="50" spans="5:5" ht="23.25" customHeight="1" x14ac:dyDescent="0.25">
      <c r="E50" s="14"/>
    </row>
  </sheetData>
  <sheetProtection algorithmName="SHA-512" hashValue="PCu1NMO/pomloQKIK8J1ETz9z0vMYLeJLf1+CH+ph7khapNgc4kuzLsVrpnHu6K1hrBxNAfQbK2OgD5MCgaN3Q==" saltValue="TMG91Z/YusS+hCng7KUAXQ==" spinCount="100000" sheet="1" formatCells="0" formatColumns="0" formatRows="0" insertColumns="0" insertRows="0" insertHyperlinks="0" deleteColumns="0" deleteRows="0" sort="0" autoFilter="0" pivotTables="0"/>
  <mergeCells count="16">
    <mergeCell ref="B15:I15"/>
    <mergeCell ref="C3:F3"/>
    <mergeCell ref="C5:D5"/>
    <mergeCell ref="C6:D6"/>
    <mergeCell ref="D10:F10"/>
    <mergeCell ref="D11:F11"/>
    <mergeCell ref="C38:E38"/>
    <mergeCell ref="B40:B42"/>
    <mergeCell ref="C40:I42"/>
    <mergeCell ref="G47:I47"/>
    <mergeCell ref="C28:D28"/>
    <mergeCell ref="C29:D29"/>
    <mergeCell ref="C30:D30"/>
    <mergeCell ref="B31:F31"/>
    <mergeCell ref="B32:I32"/>
    <mergeCell ref="B35:F3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6"/>
  <sheetViews>
    <sheetView workbookViewId="0">
      <selection activeCell="A7" sqref="A7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2</vt:i4>
      </vt:variant>
    </vt:vector>
  </HeadingPairs>
  <TitlesOfParts>
    <vt:vector size="10" baseType="lpstr">
      <vt:lpstr>Cześć 1 - dolnośląskie</vt:lpstr>
      <vt:lpstr>Część 2 - kujawsko-pomorskie</vt:lpstr>
      <vt:lpstr>Cześć 3 - mazowieckie</vt:lpstr>
      <vt:lpstr>Część 4 - pomorskie</vt:lpstr>
      <vt:lpstr>Część 5 - małopolskie</vt:lpstr>
      <vt:lpstr>Część 6 - podkarpackie</vt:lpstr>
      <vt:lpstr>Część 7 - śląskie</vt:lpstr>
      <vt:lpstr>Arkusz1</vt:lpstr>
      <vt:lpstr>'Cześć 1 - dolnośląskie'!Obszar_wydruku</vt:lpstr>
      <vt:lpstr>'Cześć 1 - dolnośląskie'!OLE_LINK15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 Adrian</dc:creator>
  <cp:lastModifiedBy>Buchała Bogdan</cp:lastModifiedBy>
  <cp:lastPrinted>2019-01-31T11:12:21Z</cp:lastPrinted>
  <dcterms:created xsi:type="dcterms:W3CDTF">2018-05-14T12:41:30Z</dcterms:created>
  <dcterms:modified xsi:type="dcterms:W3CDTF">2019-03-08T07:51:01Z</dcterms:modified>
</cp:coreProperties>
</file>